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ucdavis365-my.sharepoint.com/personal/fcferreira_ucdavis_edu/Documents/Useful spreadsheets dairy/Mastitis spreadsheet CDFA/"/>
    </mc:Choice>
  </mc:AlternateContent>
  <xr:revisionPtr revIDLastSave="1232" documentId="8_{ADAA873F-C5B4-46C8-A1DF-96343B034DFE}" xr6:coauthVersionLast="47" xr6:coauthVersionMax="47" xr10:uidLastSave="{D5FAF9C2-7144-4B21-8C79-66DB8F3BC765}"/>
  <bookViews>
    <workbookView xWindow="47880" yWindow="-120" windowWidth="29040" windowHeight="15720" xr2:uid="{00000000-000D-0000-FFFF-FFFF00000000}"/>
  </bookViews>
  <sheets>
    <sheet name="Instructions" sheetId="4" r:id="rId1"/>
    <sheet name="Metric system (kg)" sheetId="6" r:id="rId2"/>
    <sheet name="Simulation of milk losses (kg)" sheetId="9" r:id="rId3"/>
    <sheet name="Imperial system (lbs)" sheetId="10" r:id="rId4"/>
    <sheet name="Simulation of milk losses (lbs)" sheetId="11" r:id="rId5"/>
  </sheets>
  <definedNames>
    <definedName name="Annual_Maintanence_of_a_fan">#REF!</definedName>
    <definedName name="Assumed_milk_difference__kg">#REF!</definedName>
    <definedName name="Cost_of_each_fan">#REF!</definedName>
    <definedName name="Cost_of_sprinkler_line_and_water_pipe__per_stall">#REF!</definedName>
    <definedName name="Depreciation_of_a_fan">#REF!</definedName>
    <definedName name="Depreciation_of_sprinkler_line">#REF!</definedName>
    <definedName name="Depreciation_of_sprinkler_line_for_the_barn">#REF!</definedName>
    <definedName name="Energy_efficiency_of_fans__Kw_hp">#REF!</definedName>
    <definedName name="Fan_size">#REF!</definedName>
    <definedName name="Fans">#REF!</definedName>
    <definedName name="Horsepower_of_fan_s_motor">#REF!</definedName>
    <definedName name="Hours_of_operation_when_used">#REF!</definedName>
    <definedName name="Information_about_building">#REF!</definedName>
    <definedName name="Information_about_cooling_system">#REF!</definedName>
    <definedName name="Interest_rate">#REF!</definedName>
    <definedName name="Lifetime_of_a_fan__yr">#REF!</definedName>
    <definedName name="Lifetime_of_a_sprinkler_line__yr">#REF!</definedName>
    <definedName name="Milk_increase">#REF!</definedName>
    <definedName name="Number_of_cows_in_the_barn">#REF!</definedName>
    <definedName name="Number_of_fans_in_the_barn">#REF!</definedName>
    <definedName name="Number_of_fans_in_the_pen">#REF!</definedName>
    <definedName name="Number_of_heat_stress_days_yr">#REF!</definedName>
    <definedName name="Number_of_stalls_in_the_barn">#REF!</definedName>
    <definedName name="Number_of_stalls_per_fan">#REF!</definedName>
    <definedName name="Numer_of_days_cooling_systems_used">#REF!</definedName>
    <definedName name="Percentage_of_time_under_heat_stress">#REF!</definedName>
    <definedName name="_xlnm.Print_Area" localSheetId="3">'Imperial system (lbs)'!$B$2:$G$54</definedName>
    <definedName name="_xlnm.Print_Area" localSheetId="0">Instructions!$B$2:$G$40</definedName>
    <definedName name="_xlnm.Print_Area" localSheetId="1">'Metric system (kg)'!$B$2:$G$54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ows_of_fans_over_feedline">#REF!</definedName>
    <definedName name="Rows_of_fans_over_freestalls">#REF!</definedName>
    <definedName name="Sprinkler_line_location">#REF!</definedName>
    <definedName name="Sprinkles">#REF!</definedName>
    <definedName name="Total_cost_of_the_sprinkler_line">#REF!</definedName>
    <definedName name="Total_number_of_stall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6" i="11" l="1"/>
  <c r="B13" i="11"/>
  <c r="D22" i="6"/>
  <c r="D63" i="6"/>
  <c r="D22" i="10"/>
  <c r="D52" i="10" s="1"/>
  <c r="G20" i="10" l="1"/>
  <c r="G20" i="6"/>
  <c r="A40" i="11"/>
  <c r="B14" i="11"/>
  <c r="D63" i="10"/>
  <c r="G31" i="10" s="1"/>
  <c r="D53" i="10"/>
  <c r="G32" i="10"/>
  <c r="G29" i="10"/>
  <c r="D37" i="10" s="1"/>
  <c r="G28" i="10"/>
  <c r="G17" i="10" s="1"/>
  <c r="G18" i="10"/>
  <c r="G16" i="10"/>
  <c r="B12" i="9"/>
  <c r="B13" i="9" s="1"/>
  <c r="E32" i="9" s="1"/>
  <c r="D52" i="6"/>
  <c r="D53" i="6"/>
  <c r="G31" i="6"/>
  <c r="G30" i="6"/>
  <c r="A35" i="9"/>
  <c r="A42" i="9" s="1"/>
  <c r="D54" i="10" l="1"/>
  <c r="A42" i="11"/>
  <c r="A43" i="11"/>
  <c r="A44" i="11"/>
  <c r="A41" i="11"/>
  <c r="A45" i="11"/>
  <c r="D28" i="11"/>
  <c r="D22" i="11"/>
  <c r="E18" i="11"/>
  <c r="D18" i="11"/>
  <c r="E32" i="11"/>
  <c r="E19" i="11"/>
  <c r="E27" i="11"/>
  <c r="E26" i="11"/>
  <c r="D26" i="11"/>
  <c r="E25" i="11"/>
  <c r="E24" i="11"/>
  <c r="D24" i="11"/>
  <c r="E23" i="11"/>
  <c r="E31" i="11"/>
  <c r="D27" i="11"/>
  <c r="E30" i="11"/>
  <c r="D25" i="11"/>
  <c r="D23" i="11"/>
  <c r="D21" i="11"/>
  <c r="E33" i="11"/>
  <c r="E22" i="11"/>
  <c r="E20" i="11"/>
  <c r="D33" i="11"/>
  <c r="D31" i="11"/>
  <c r="D30" i="11"/>
  <c r="D20" i="11"/>
  <c r="D29" i="11"/>
  <c r="E29" i="11"/>
  <c r="D19" i="11"/>
  <c r="D32" i="11"/>
  <c r="E21" i="11"/>
  <c r="E28" i="11"/>
  <c r="A47" i="11"/>
  <c r="C48" i="11" s="1"/>
  <c r="A48" i="11"/>
  <c r="A39" i="11"/>
  <c r="A37" i="11"/>
  <c r="A46" i="11"/>
  <c r="A38" i="11"/>
  <c r="E28" i="9"/>
  <c r="E24" i="9"/>
  <c r="E31" i="9"/>
  <c r="E29" i="9"/>
  <c r="E26" i="9"/>
  <c r="E23" i="9"/>
  <c r="E30" i="9"/>
  <c r="E27" i="9"/>
  <c r="E22" i="9"/>
  <c r="E25" i="9"/>
  <c r="D54" i="6"/>
  <c r="A37" i="9"/>
  <c r="A41" i="9"/>
  <c r="E17" i="9"/>
  <c r="A40" i="9"/>
  <c r="E21" i="9"/>
  <c r="D31" i="9"/>
  <c r="A36" i="9"/>
  <c r="E20" i="9"/>
  <c r="A47" i="9"/>
  <c r="D22" i="9"/>
  <c r="A45" i="9"/>
  <c r="D25" i="9"/>
  <c r="D21" i="9"/>
  <c r="A38" i="9"/>
  <c r="A43" i="9"/>
  <c r="A46" i="9"/>
  <c r="C47" i="9" s="1"/>
  <c r="D27" i="9"/>
  <c r="D26" i="9"/>
  <c r="D20" i="9"/>
  <c r="D17" i="9"/>
  <c r="D32" i="9"/>
  <c r="F32" i="9" s="1"/>
  <c r="B47" i="9" s="1"/>
  <c r="D24" i="9"/>
  <c r="D19" i="9"/>
  <c r="A39" i="9"/>
  <c r="A44" i="9"/>
  <c r="E18" i="9"/>
  <c r="D29" i="9"/>
  <c r="D28" i="9"/>
  <c r="D18" i="9"/>
  <c r="E19" i="9"/>
  <c r="D30" i="9"/>
  <c r="D23" i="9"/>
  <c r="F18" i="11" l="1"/>
  <c r="F24" i="9"/>
  <c r="B39" i="9" s="1"/>
  <c r="D39" i="9" s="1"/>
  <c r="F21" i="11"/>
  <c r="F32" i="11"/>
  <c r="B47" i="11" s="1"/>
  <c r="D47" i="11" s="1"/>
  <c r="F25" i="9"/>
  <c r="B40" i="9" s="1"/>
  <c r="D40" i="9" s="1"/>
  <c r="F28" i="11"/>
  <c r="F22" i="9"/>
  <c r="B37" i="9" s="1"/>
  <c r="D37" i="9" s="1"/>
  <c r="F31" i="9"/>
  <c r="B46" i="9" s="1"/>
  <c r="D46" i="9" s="1"/>
  <c r="F29" i="11"/>
  <c r="B44" i="11" s="1"/>
  <c r="D44" i="11" s="1"/>
  <c r="F23" i="11"/>
  <c r="B38" i="11" s="1"/>
  <c r="D38" i="11" s="1"/>
  <c r="F20" i="11"/>
  <c r="F22" i="11"/>
  <c r="B37" i="11" s="1"/>
  <c r="D37" i="11" s="1"/>
  <c r="F23" i="9"/>
  <c r="B38" i="9" s="1"/>
  <c r="D38" i="9" s="1"/>
  <c r="F18" i="9"/>
  <c r="F30" i="11"/>
  <c r="B45" i="11" s="1"/>
  <c r="D45" i="11" s="1"/>
  <c r="F27" i="11"/>
  <c r="B42" i="11" s="1"/>
  <c r="D42" i="11" s="1"/>
  <c r="F24" i="11"/>
  <c r="B39" i="11" s="1"/>
  <c r="D39" i="11" s="1"/>
  <c r="F26" i="11"/>
  <c r="B41" i="11" s="1"/>
  <c r="D41" i="11" s="1"/>
  <c r="F28" i="9"/>
  <c r="B43" i="9" s="1"/>
  <c r="D43" i="9" s="1"/>
  <c r="F31" i="11"/>
  <c r="B46" i="11" s="1"/>
  <c r="D46" i="11" s="1"/>
  <c r="F25" i="11"/>
  <c r="B40" i="11" s="1"/>
  <c r="D40" i="11" s="1"/>
  <c r="F19" i="11"/>
  <c r="F30" i="9"/>
  <c r="B45" i="9" s="1"/>
  <c r="D45" i="9" s="1"/>
  <c r="F29" i="9"/>
  <c r="B44" i="9" s="1"/>
  <c r="D44" i="9" s="1"/>
  <c r="F33" i="11"/>
  <c r="B48" i="11" s="1"/>
  <c r="D48" i="11" s="1"/>
  <c r="B43" i="11"/>
  <c r="D43" i="11" s="1"/>
  <c r="F21" i="9"/>
  <c r="B36" i="9" s="1"/>
  <c r="D36" i="9" s="1"/>
  <c r="F19" i="9"/>
  <c r="F17" i="9"/>
  <c r="F20" i="9"/>
  <c r="F26" i="9"/>
  <c r="B41" i="9" s="1"/>
  <c r="D41" i="9" s="1"/>
  <c r="F27" i="9"/>
  <c r="B42" i="9" s="1"/>
  <c r="D42" i="9" s="1"/>
  <c r="D47" i="9"/>
  <c r="G18" i="6"/>
  <c r="G28" i="6"/>
  <c r="D37" i="6" s="1"/>
  <c r="G27" i="6"/>
  <c r="G16" i="6"/>
  <c r="D48" i="9" l="1"/>
  <c r="G29" i="6" s="1"/>
  <c r="G19" i="6" s="1"/>
  <c r="D49" i="11"/>
  <c r="G30" i="10" s="1"/>
  <c r="G19" i="10" s="1"/>
  <c r="G17" i="6"/>
  <c r="D46" i="10"/>
  <c r="D47" i="10" s="1"/>
  <c r="D51" i="10" s="1"/>
  <c r="D55" i="10" s="1"/>
  <c r="G23" i="10" l="1"/>
  <c r="G24" i="10" s="1"/>
  <c r="G25" i="10" s="1"/>
  <c r="D46" i="6"/>
  <c r="D47" i="6" s="1"/>
  <c r="D51" i="6" s="1"/>
  <c r="D55" i="6" s="1"/>
  <c r="G22" i="6" s="1"/>
  <c r="G23" i="6" s="1"/>
  <c r="G24" i="6" s="1"/>
</calcChain>
</file>

<file path=xl/sharedStrings.xml><?xml version="1.0" encoding="utf-8"?>
<sst xmlns="http://schemas.openxmlformats.org/spreadsheetml/2006/main" count="198" uniqueCount="118">
  <si>
    <t>Interest rate</t>
  </si>
  <si>
    <t>Instructions</t>
  </si>
  <si>
    <t>Inputs</t>
  </si>
  <si>
    <t>Metric system (kg)</t>
  </si>
  <si>
    <t>Results</t>
  </si>
  <si>
    <t>Imperial system (lbs)</t>
  </si>
  <si>
    <t>Detailed analysis (kg)</t>
  </si>
  <si>
    <t>Detailed analysis (lbs)</t>
  </si>
  <si>
    <t>2 - Users may change inputs and calculate their own economic feasibility.</t>
  </si>
  <si>
    <r>
      <t xml:space="preserve">3 - The calculations are available both in the </t>
    </r>
    <r>
      <rPr>
        <b/>
        <sz val="25"/>
        <color theme="1"/>
        <rFont val="Calibri"/>
        <family val="2"/>
        <scheme val="minor"/>
      </rPr>
      <t>metric</t>
    </r>
    <r>
      <rPr>
        <sz val="25"/>
        <color theme="1"/>
        <rFont val="Calibri"/>
        <family val="2"/>
        <scheme val="minor"/>
      </rPr>
      <t xml:space="preserve"> and </t>
    </r>
    <r>
      <rPr>
        <b/>
        <sz val="25"/>
        <color theme="1"/>
        <rFont val="Calibri"/>
        <family val="2"/>
        <scheme val="minor"/>
      </rPr>
      <t>imperial</t>
    </r>
    <r>
      <rPr>
        <sz val="25"/>
        <color theme="1"/>
        <rFont val="Calibri"/>
        <family val="2"/>
        <scheme val="minor"/>
      </rPr>
      <t xml:space="preserve"> systems. Choose the correct spreadsheet according to the system you will be using.</t>
    </r>
  </si>
  <si>
    <t>Default</t>
  </si>
  <si>
    <t>Milk price ($/kg)</t>
  </si>
  <si>
    <t>My inputs</t>
  </si>
  <si>
    <r>
      <t xml:space="preserve">4 - </t>
    </r>
    <r>
      <rPr>
        <b/>
        <sz val="25"/>
        <color theme="1"/>
        <rFont val="Calibri"/>
        <family val="2"/>
        <scheme val="minor"/>
      </rPr>
      <t xml:space="preserve">Change only the values of the blue cells </t>
    </r>
    <r>
      <rPr>
        <sz val="25"/>
        <color theme="1"/>
        <rFont val="Calibri"/>
        <family val="2"/>
        <scheme val="minor"/>
      </rPr>
      <t>on the spreadsheets (</t>
    </r>
    <r>
      <rPr>
        <i/>
        <sz val="25"/>
        <color theme="1"/>
        <rFont val="Calibri"/>
        <family val="2"/>
        <scheme val="minor"/>
      </rPr>
      <t>my inputs</t>
    </r>
    <r>
      <rPr>
        <sz val="25"/>
        <color theme="1"/>
        <rFont val="Calibri"/>
        <family val="2"/>
        <scheme val="minor"/>
      </rPr>
      <t>). Default inputs are available for guidance.</t>
    </r>
  </si>
  <si>
    <r>
      <t xml:space="preserve">1 - This spreadsheet presents the calculations for clinical mastitis costs in </t>
    </r>
    <r>
      <rPr>
        <b/>
        <sz val="25"/>
        <color theme="1"/>
        <rFont val="Calibri"/>
        <family val="2"/>
        <scheme val="minor"/>
      </rPr>
      <t>Hommels, N. M. C., Ferreira, F. C., B. H. P. van den Borne, and H. Hogeveen. 2021. Antibiotic use and potential economic impact of implementing selective dry cow therapy in large US dairies. J. Dairy Sci. 104:8931–8946.</t>
    </r>
  </si>
  <si>
    <r>
      <t xml:space="preserve">REF.: </t>
    </r>
    <r>
      <rPr>
        <sz val="14"/>
        <color theme="1"/>
        <rFont val="Calibri"/>
        <family val="2"/>
        <scheme val="minor"/>
      </rPr>
      <t>Hommels, N. M. C., Ferreira, F. C., B. H. P. van den Borne, and H. Hogeveen. 2021. Antibiotic use and potential economic impact of implementing selective dry cow therapy in large US dairies. J. Dairy Sci. 104:8931–8946.</t>
    </r>
  </si>
  <si>
    <t>Cost of lactating cow tube ($/tube)</t>
  </si>
  <si>
    <t>Average number of days of mastitis treatment</t>
  </si>
  <si>
    <t>Number of quarters treated per day, per case</t>
  </si>
  <si>
    <t>Cost of lactating cow treatment ($/case)</t>
  </si>
  <si>
    <t>Average daily milk production during treatment (kg/day)</t>
  </si>
  <si>
    <t>Milk losses due to treatment of lactating cows</t>
  </si>
  <si>
    <t>Treatment of lactating cows</t>
  </si>
  <si>
    <t>Days of non-sealable milk</t>
  </si>
  <si>
    <t>Milk replacer price ($/kg)</t>
  </si>
  <si>
    <t>Marginal milk price</t>
  </si>
  <si>
    <t>No</t>
  </si>
  <si>
    <t>Yes</t>
  </si>
  <si>
    <t>Cost of milk withdrawn ($)</t>
  </si>
  <si>
    <t>Do you feed hospital milk to calves? (if yes, fill out the info below)</t>
  </si>
  <si>
    <t>Labor wage ($/hour)</t>
  </si>
  <si>
    <t>Time needed for treatment (minutes/cow)</t>
  </si>
  <si>
    <t>Cost of labor ($/case)</t>
  </si>
  <si>
    <t>Milk production information</t>
  </si>
  <si>
    <t>Average 305 milk production (kg/cow)</t>
  </si>
  <si>
    <t>Average number of days at first case of mastitis after calving</t>
  </si>
  <si>
    <t>Culling information</t>
  </si>
  <si>
    <t>Increased probability of culling due to clinical mastitis</t>
  </si>
  <si>
    <t>Average annual cull rate</t>
  </si>
  <si>
    <t>The references for these calculations and the link for the articles are provided below</t>
  </si>
  <si>
    <t>Wilson, D. J., R. N. González, J. Hertl, H. F. Schulte, G. J. Bennett, Y. H. Schukken, and Y. T. Gröhn. 2004. Effect of clinical mastitis on the lactation curve: A mixed model estimation using daily milk weights. J. Dairy Sci. 87:2073–2084. https://doi.org/10.3168/jds.S0022-0302(04)70025 -9.</t>
  </si>
  <si>
    <t>Rollin, E., K. C. Dhuyvetter, and M. W. Overton. 2015. The cost of clinical mastitis in the first 30 days of lactation: An economic modeling tool. Prev. Vet. Med. 122:257–264. https://doi.org/10.1016/j.prevetmed.2015.11.006.</t>
  </si>
  <si>
    <t>305 milk from Wilson et al. (2004)</t>
  </si>
  <si>
    <t>Ref: CDCB US https://queries.uscdcb.com/publish/dhi/current/hax.html</t>
  </si>
  <si>
    <t>Difference in %</t>
  </si>
  <si>
    <t>1st lactation</t>
  </si>
  <si>
    <t>2nd+ lact</t>
  </si>
  <si>
    <t>&gt;=29d pre</t>
  </si>
  <si>
    <t>22 to 28 pre</t>
  </si>
  <si>
    <t>15 to 21d pre</t>
  </si>
  <si>
    <t>8 to 14 d pre</t>
  </si>
  <si>
    <t>1 to 7d pre</t>
  </si>
  <si>
    <t>0 to 7d pos</t>
  </si>
  <si>
    <t>8 to 14d pos</t>
  </si>
  <si>
    <t>15 to 21d post</t>
  </si>
  <si>
    <t>22 to 28d post</t>
  </si>
  <si>
    <t>29 to 35d post</t>
  </si>
  <si>
    <t>36 to 42d post</t>
  </si>
  <si>
    <t>43 to 49d post</t>
  </si>
  <si>
    <t>50 to 56d post</t>
  </si>
  <si>
    <t>57 to 63d post</t>
  </si>
  <si>
    <t>64 to 70d post</t>
  </si>
  <si>
    <t>&gt;=71d post</t>
  </si>
  <si>
    <t>From Wilson et al. (2004), the losses due to clinical mastitis are, per lactation:</t>
  </si>
  <si>
    <t>305 milk updated (and used in Hommels et al. 2021)</t>
  </si>
  <si>
    <t>Updating those values for the milk 305 reported above</t>
  </si>
  <si>
    <t>Weighted avg considering % of heifers and old cows</t>
  </si>
  <si>
    <t>Calculating the losses based on the average day of first case of mastitis in the herd</t>
  </si>
  <si>
    <t>Feed cost ($/kg)</t>
  </si>
  <si>
    <t>Feed cost ($/kg dry matter)</t>
  </si>
  <si>
    <t>Other costs and inputs</t>
  </si>
  <si>
    <t>Consumption of dry matter per kg of milk</t>
  </si>
  <si>
    <t>Feed saved due to lower milk production (kg/kg of milk)</t>
  </si>
  <si>
    <t>Economic losses due to lower milk production ($/case)</t>
  </si>
  <si>
    <t>Milk discharged due to treatment (kg)</t>
  </si>
  <si>
    <t>Marginal milk price of discharged milk fed to calves ($/kg)</t>
  </si>
  <si>
    <t>Milk production losses due to a case of clinical mastitis (kg)</t>
  </si>
  <si>
    <t>Cost of raising a heifer ($/heifer)</t>
  </si>
  <si>
    <t>Average price of culled cows ($/kg)</t>
  </si>
  <si>
    <t>Weight of culled cows (kg)</t>
  </si>
  <si>
    <t>Salvage value of culled cows</t>
  </si>
  <si>
    <t>Average productive life of cows without clinical mastitis</t>
  </si>
  <si>
    <t>Culling rate due to mastitis</t>
  </si>
  <si>
    <t>Culling costs if the herd had no mastitis</t>
  </si>
  <si>
    <t>Population attributable fraction (% of culling due to mastitis)</t>
  </si>
  <si>
    <t>Incidence of clinical mastitis (%)</t>
  </si>
  <si>
    <t>Average productive life if mastitis</t>
  </si>
  <si>
    <t>Culling costs due to mastitis</t>
  </si>
  <si>
    <t>Difference in culling costs due to mastitis</t>
  </si>
  <si>
    <t>Average cost of one case of clinical mastitis</t>
  </si>
  <si>
    <t>Other losses</t>
  </si>
  <si>
    <t>Percentage of waste milk used to calves</t>
  </si>
  <si>
    <t>Milk price ($/cwt)</t>
  </si>
  <si>
    <t>Average daily milk production during treatment (lbs/day)</t>
  </si>
  <si>
    <t>Milk replacer price ($/lbs)</t>
  </si>
  <si>
    <t>Marginal milk price ($/cwt)</t>
  </si>
  <si>
    <t>Average 305 milk production (lbs/cow)</t>
  </si>
  <si>
    <t>Average price of culled cows ($/lb)</t>
  </si>
  <si>
    <t>Weight of culled cows (lbs)</t>
  </si>
  <si>
    <t>Feed cost ($/lb)</t>
  </si>
  <si>
    <t>Feed cost ($/lb dry matter)</t>
  </si>
  <si>
    <t>Milk discharged due to treatment (lbs)</t>
  </si>
  <si>
    <t>Marginal milk price of discharged milk fed to calves ($/lbs)</t>
  </si>
  <si>
    <t>Milk production losses due to a case of clinical mastitis (lbs)</t>
  </si>
  <si>
    <t>Feed saved due to lower milk production (lbs/lbs of milk)</t>
  </si>
  <si>
    <t>Consumption of dry matter per lb of milk</t>
  </si>
  <si>
    <t>POUNDS</t>
  </si>
  <si>
    <r>
      <t>Incidence of clinical mastitis</t>
    </r>
    <r>
      <rPr>
        <sz val="16"/>
        <rFont val="Calibri"/>
        <family val="2"/>
        <scheme val="minor"/>
      </rPr>
      <t xml:space="preserve"> (number of cows with mastitis for every 100 cows in the herd)</t>
    </r>
  </si>
  <si>
    <t>5 - Detailed analysis of the calculations for the milk losses estimations are available (as well as the references).</t>
  </si>
  <si>
    <t>6 - As the inputs are added, the calculations change automatically. The results will be presented on the right side of the sheets.</t>
  </si>
  <si>
    <t>Other treatment costs (drugs, etc) ($/case)</t>
  </si>
  <si>
    <t>Other clinical mastitis costs ($/case)</t>
  </si>
  <si>
    <t>Number of lactating cows</t>
  </si>
  <si>
    <t>Average cost per lactating cow per year</t>
  </si>
  <si>
    <r>
      <t>Incidence of clinical mastitis</t>
    </r>
    <r>
      <rPr>
        <sz val="16"/>
        <rFont val="Calibri"/>
        <family val="2"/>
        <scheme val="minor"/>
      </rPr>
      <t xml:space="preserve"> (number of cows with mastitis for every 100 lactating cows in the herd)</t>
    </r>
  </si>
  <si>
    <t>Total cost of mastitis in the herd ($/year)</t>
  </si>
  <si>
    <t>kg</t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</si>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</sst>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164" formatCode="0.0"/>
    <numFmt numFmtId="165" formatCode="0.0%"/>
    <numFmt numFmtId="166" formatCode="_(&quot;$&quot;* #,##0_);_(&quot;$&quot;* \(#,##0\);_(&quot;$&quot;* &quot;-&quot;??_);_(@_)"/>
    <numFmt numFmtId="167" formatCode="0.000"/>
    <numFmt numFmtId="168" formatCode="&quot;$&quot;#,##0.00"/>
    <numFmt numFmtId="169" formatCode="_(&quot;$&quot;* #,##0.000_);_(&quot;$&quot;* \(#,##0.000\);_(&quot;$&quot;* &quot;-&quot;??_);_(@_)"/>
    <numFmt numFmtId="170" formatCode="0.0000000000000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28"/>
      <color theme="1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22"/>
      <color theme="1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7"/>
      <color theme="1" tint="0.499984740745262"/>
      <name val="Calibri"/>
      <family val="2"/>
      <scheme val="minor"/>
    </font>
    <font>
      <i/>
      <sz val="17"/>
      <color theme="1" tint="0.499984740745262"/>
      <name val="Calibri"/>
      <family val="2"/>
      <scheme val="minor"/>
    </font>
    <font>
      <b/>
      <i/>
      <sz val="19"/>
      <color theme="1"/>
      <name val="Calibri"/>
      <family val="2"/>
      <scheme val="minor"/>
    </font>
    <font>
      <i/>
      <sz val="25"/>
      <color theme="1"/>
      <name val="Calibri"/>
      <family val="2"/>
      <scheme val="minor"/>
    </font>
    <font>
      <sz val="17"/>
      <name val="Calibri"/>
      <family val="2"/>
      <scheme val="minor"/>
    </font>
    <font>
      <sz val="16"/>
      <name val="Calibri"/>
      <family val="2"/>
      <scheme val="minor"/>
    </font>
    <font>
      <sz val="1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0" fontId="0" fillId="5" borderId="0" xfId="0" applyFill="1" applyBorder="1"/>
    <xf numFmtId="0" fontId="3" fillId="5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5" fillId="5" borderId="0" xfId="0" applyFont="1" applyFill="1" applyBorder="1"/>
    <xf numFmtId="6" fontId="0" fillId="5" borderId="0" xfId="0" applyNumberFormat="1" applyFill="1" applyAlignment="1">
      <alignment horizontal="left"/>
    </xf>
    <xf numFmtId="0" fontId="3" fillId="5" borderId="0" xfId="0" applyFont="1" applyFill="1" applyBorder="1"/>
    <xf numFmtId="0" fontId="0" fillId="5" borderId="8" xfId="0" applyFill="1" applyBorder="1"/>
    <xf numFmtId="0" fontId="6" fillId="5" borderId="0" xfId="0" applyFont="1" applyFill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/>
    <xf numFmtId="0" fontId="0" fillId="4" borderId="5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5" fillId="5" borderId="0" xfId="0" applyFont="1" applyFill="1" applyBorder="1" applyAlignment="1">
      <alignment horizontal="right"/>
    </xf>
    <xf numFmtId="0" fontId="4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9" fillId="5" borderId="0" xfId="0" applyFont="1" applyFill="1" applyBorder="1"/>
    <xf numFmtId="0" fontId="9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0" fontId="13" fillId="5" borderId="4" xfId="0" applyFont="1" applyFill="1" applyBorder="1"/>
    <xf numFmtId="9" fontId="14" fillId="5" borderId="5" xfId="2" applyFont="1" applyFill="1" applyBorder="1" applyAlignment="1">
      <alignment horizontal="right"/>
    </xf>
    <xf numFmtId="0" fontId="15" fillId="4" borderId="1" xfId="0" applyFont="1" applyFill="1" applyBorder="1" applyAlignment="1">
      <alignment horizontal="left"/>
    </xf>
    <xf numFmtId="2" fontId="15" fillId="4" borderId="3" xfId="0" applyNumberFormat="1" applyFont="1" applyFill="1" applyBorder="1" applyAlignment="1">
      <alignment horizontal="center"/>
    </xf>
    <xf numFmtId="0" fontId="15" fillId="4" borderId="4" xfId="0" applyFont="1" applyFill="1" applyBorder="1" applyAlignment="1">
      <alignment horizontal="left"/>
    </xf>
    <xf numFmtId="2" fontId="15" fillId="4" borderId="5" xfId="0" applyNumberFormat="1" applyFont="1" applyFill="1" applyBorder="1" applyAlignment="1">
      <alignment horizontal="center"/>
    </xf>
    <xf numFmtId="0" fontId="15" fillId="5" borderId="4" xfId="0" applyFont="1" applyFill="1" applyBorder="1"/>
    <xf numFmtId="9" fontId="13" fillId="5" borderId="5" xfId="0" applyNumberFormat="1" applyFont="1" applyFill="1" applyBorder="1"/>
    <xf numFmtId="0" fontId="13" fillId="5" borderId="6" xfId="0" applyFont="1" applyFill="1" applyBorder="1" applyAlignment="1">
      <alignment horizontal="left"/>
    </xf>
    <xf numFmtId="0" fontId="13" fillId="5" borderId="8" xfId="0" applyFont="1" applyFill="1" applyBorder="1" applyAlignment="1">
      <alignment horizontal="center"/>
    </xf>
    <xf numFmtId="0" fontId="0" fillId="5" borderId="6" xfId="0" applyFill="1" applyBorder="1"/>
    <xf numFmtId="0" fontId="6" fillId="4" borderId="6" xfId="0" applyFont="1" applyFill="1" applyBorder="1" applyAlignment="1"/>
    <xf numFmtId="0" fontId="12" fillId="4" borderId="1" xfId="3" applyFont="1" applyFill="1" applyBorder="1"/>
    <xf numFmtId="0" fontId="9" fillId="4" borderId="2" xfId="0" applyFont="1" applyFill="1" applyBorder="1"/>
    <xf numFmtId="0" fontId="9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10" fillId="4" borderId="4" xfId="0" applyFont="1" applyFill="1" applyBorder="1"/>
    <xf numFmtId="0" fontId="9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10" fillId="4" borderId="6" xfId="0" applyFont="1" applyFill="1" applyBorder="1"/>
    <xf numFmtId="0" fontId="9" fillId="4" borderId="7" xfId="0" applyFont="1" applyFill="1" applyBorder="1"/>
    <xf numFmtId="0" fontId="9" fillId="4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6" fillId="4" borderId="7" xfId="0" applyFont="1" applyFill="1" applyBorder="1" applyAlignment="1"/>
    <xf numFmtId="0" fontId="12" fillId="4" borderId="2" xfId="3" applyFont="1" applyFill="1" applyBorder="1"/>
    <xf numFmtId="0" fontId="10" fillId="4" borderId="0" xfId="0" applyFont="1" applyFill="1" applyBorder="1"/>
    <xf numFmtId="0" fontId="10" fillId="4" borderId="7" xfId="0" applyFont="1" applyFill="1" applyBorder="1"/>
    <xf numFmtId="0" fontId="10" fillId="5" borderId="0" xfId="0" applyFont="1" applyFill="1" applyBorder="1"/>
    <xf numFmtId="0" fontId="13" fillId="5" borderId="7" xfId="0" applyFont="1" applyFill="1" applyBorder="1" applyAlignment="1">
      <alignment horizontal="left"/>
    </xf>
    <xf numFmtId="0" fontId="21" fillId="5" borderId="0" xfId="0" applyFont="1" applyFill="1" applyBorder="1"/>
    <xf numFmtId="0" fontId="21" fillId="5" borderId="0" xfId="0" applyFont="1" applyFill="1" applyBorder="1" applyAlignment="1">
      <alignment horizontal="right"/>
    </xf>
    <xf numFmtId="1" fontId="21" fillId="5" borderId="0" xfId="0" applyNumberFormat="1" applyFont="1" applyFill="1" applyBorder="1" applyAlignment="1">
      <alignment horizontal="right"/>
    </xf>
    <xf numFmtId="9" fontId="21" fillId="5" borderId="0" xfId="2" applyFont="1" applyFill="1" applyBorder="1" applyAlignment="1">
      <alignment horizontal="right"/>
    </xf>
    <xf numFmtId="44" fontId="21" fillId="5" borderId="0" xfId="1" applyFont="1" applyFill="1" applyBorder="1"/>
    <xf numFmtId="0" fontId="21" fillId="5" borderId="0" xfId="0" applyFont="1" applyFill="1" applyBorder="1" applyAlignment="1">
      <alignment horizontal="center"/>
    </xf>
    <xf numFmtId="166" fontId="21" fillId="5" borderId="0" xfId="1" applyNumberFormat="1" applyFont="1" applyFill="1" applyBorder="1"/>
    <xf numFmtId="9" fontId="21" fillId="5" borderId="0" xfId="2" applyFont="1" applyFill="1" applyBorder="1"/>
    <xf numFmtId="0" fontId="13" fillId="5" borderId="1" xfId="0" applyFont="1" applyFill="1" applyBorder="1"/>
    <xf numFmtId="44" fontId="13" fillId="5" borderId="5" xfId="1" applyFont="1" applyFill="1" applyBorder="1" applyAlignment="1">
      <alignment horizontal="right"/>
    </xf>
    <xf numFmtId="0" fontId="22" fillId="5" borderId="2" xfId="0" applyFont="1" applyFill="1" applyBorder="1" applyAlignment="1">
      <alignment horizontal="center" wrapText="1"/>
    </xf>
    <xf numFmtId="0" fontId="23" fillId="5" borderId="3" xfId="0" applyFont="1" applyFill="1" applyBorder="1"/>
    <xf numFmtId="0" fontId="0" fillId="5" borderId="0" xfId="0" applyFill="1" applyProtection="1">
      <protection locked="0"/>
    </xf>
    <xf numFmtId="0" fontId="0" fillId="0" borderId="0" xfId="0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0" fontId="0" fillId="4" borderId="4" xfId="0" applyFill="1" applyBorder="1" applyAlignment="1" applyProtection="1">
      <protection locked="0"/>
    </xf>
    <xf numFmtId="0" fontId="0" fillId="4" borderId="0" xfId="0" applyFill="1" applyBorder="1" applyAlignment="1" applyProtection="1">
      <protection locked="0"/>
    </xf>
    <xf numFmtId="0" fontId="0" fillId="4" borderId="5" xfId="0" applyFill="1" applyBorder="1" applyAlignment="1" applyProtection="1">
      <protection locked="0"/>
    </xf>
    <xf numFmtId="0" fontId="8" fillId="4" borderId="6" xfId="0" applyFont="1" applyFill="1" applyBorder="1" applyAlignment="1" applyProtection="1">
      <protection locked="0"/>
    </xf>
    <xf numFmtId="0" fontId="0" fillId="4" borderId="7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17" fillId="5" borderId="4" xfId="3" applyFont="1" applyFill="1" applyBorder="1" applyAlignment="1" applyProtection="1">
      <alignment horizontal="center"/>
      <protection locked="0"/>
    </xf>
    <xf numFmtId="0" fontId="17" fillId="5" borderId="0" xfId="3" applyFon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16" fillId="5" borderId="4" xfId="0" applyFont="1" applyFill="1" applyBorder="1" applyAlignment="1" applyProtection="1">
      <alignment horizontal="left"/>
      <protection locked="0"/>
    </xf>
    <xf numFmtId="0" fontId="16" fillId="5" borderId="0" xfId="0" applyFont="1" applyFill="1" applyBorder="1" applyAlignment="1" applyProtection="1">
      <alignment horizontal="left"/>
      <protection locked="0"/>
    </xf>
    <xf numFmtId="0" fontId="16" fillId="5" borderId="5" xfId="0" applyFont="1" applyFill="1" applyBorder="1" applyAlignment="1" applyProtection="1">
      <alignment horizontal="left"/>
      <protection locked="0"/>
    </xf>
    <xf numFmtId="0" fontId="0" fillId="5" borderId="4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14" fillId="3" borderId="5" xfId="0" applyFont="1" applyFill="1" applyBorder="1" applyProtection="1">
      <protection locked="0"/>
    </xf>
    <xf numFmtId="0" fontId="14" fillId="3" borderId="5" xfId="0" applyFont="1" applyFill="1" applyBorder="1" applyAlignment="1" applyProtection="1">
      <alignment horizontal="right"/>
      <protection locked="0"/>
    </xf>
    <xf numFmtId="1" fontId="14" fillId="3" borderId="5" xfId="0" applyNumberFormat="1" applyFont="1" applyFill="1" applyBorder="1" applyAlignment="1" applyProtection="1">
      <alignment horizontal="right"/>
      <protection locked="0"/>
    </xf>
    <xf numFmtId="44" fontId="14" fillId="3" borderId="5" xfId="1" applyFont="1" applyFill="1" applyBorder="1" applyProtection="1">
      <protection locked="0"/>
    </xf>
    <xf numFmtId="9" fontId="14" fillId="3" borderId="5" xfId="2" applyFont="1" applyFill="1" applyBorder="1" applyProtection="1">
      <protection locked="0"/>
    </xf>
    <xf numFmtId="2" fontId="14" fillId="3" borderId="5" xfId="1" applyNumberFormat="1" applyFont="1" applyFill="1" applyBorder="1" applyProtection="1">
      <protection locked="0"/>
    </xf>
    <xf numFmtId="2" fontId="21" fillId="5" borderId="0" xfId="1" applyNumberFormat="1" applyFont="1" applyFill="1" applyBorder="1"/>
    <xf numFmtId="0" fontId="15" fillId="5" borderId="4" xfId="0" applyFont="1" applyFill="1" applyBorder="1" applyAlignment="1">
      <alignment horizontal="left"/>
    </xf>
    <xf numFmtId="1" fontId="21" fillId="5" borderId="0" xfId="1" applyNumberFormat="1" applyFont="1" applyFill="1" applyBorder="1"/>
    <xf numFmtId="9" fontId="14" fillId="5" borderId="5" xfId="2" applyFont="1" applyFill="1" applyBorder="1" applyProtection="1">
      <protection locked="0"/>
    </xf>
    <xf numFmtId="1" fontId="13" fillId="5" borderId="5" xfId="1" applyNumberFormat="1" applyFont="1" applyFill="1" applyBorder="1" applyAlignment="1">
      <alignment horizontal="right"/>
    </xf>
    <xf numFmtId="2" fontId="21" fillId="5" borderId="0" xfId="2" applyNumberFormat="1" applyFont="1" applyFill="1" applyBorder="1" applyAlignment="1">
      <alignment horizontal="right"/>
    </xf>
    <xf numFmtId="44" fontId="13" fillId="5" borderId="5" xfId="1" applyNumberFormat="1" applyFont="1" applyFill="1" applyBorder="1" applyAlignment="1">
      <alignment horizontal="right"/>
    </xf>
    <xf numFmtId="44" fontId="14" fillId="5" borderId="5" xfId="0" applyNumberFormat="1" applyFont="1" applyFill="1" applyBorder="1" applyAlignment="1" applyProtection="1">
      <alignment horizontal="right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166" fontId="14" fillId="5" borderId="5" xfId="1" applyNumberFormat="1" applyFont="1" applyFill="1" applyBorder="1" applyProtection="1">
      <protection locked="0"/>
    </xf>
    <xf numFmtId="44" fontId="14" fillId="5" borderId="5" xfId="1" applyFont="1" applyFill="1" applyBorder="1" applyProtection="1">
      <protection locked="0"/>
    </xf>
    <xf numFmtId="1" fontId="14" fillId="3" borderId="5" xfId="1" applyNumberFormat="1" applyFont="1" applyFill="1" applyBorder="1" applyAlignment="1" applyProtection="1">
      <protection locked="0"/>
    </xf>
    <xf numFmtId="1" fontId="14" fillId="3" borderId="5" xfId="1" applyNumberFormat="1" applyFont="1" applyFill="1" applyBorder="1" applyProtection="1">
      <protection locked="0"/>
    </xf>
    <xf numFmtId="1" fontId="21" fillId="5" borderId="0" xfId="1" applyNumberFormat="1" applyFont="1" applyFill="1" applyBorder="1" applyAlignment="1"/>
    <xf numFmtId="9" fontId="21" fillId="5" borderId="0" xfId="0" applyNumberFormat="1" applyFont="1" applyFill="1" applyBorder="1"/>
    <xf numFmtId="9" fontId="14" fillId="3" borderId="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3" fillId="0" borderId="0" xfId="0" applyFont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0" fillId="6" borderId="4" xfId="0" applyFill="1" applyBorder="1"/>
    <xf numFmtId="0" fontId="0" fillId="6" borderId="0" xfId="0" applyFill="1" applyBorder="1"/>
    <xf numFmtId="0" fontId="0" fillId="6" borderId="5" xfId="0" applyFill="1" applyBorder="1"/>
    <xf numFmtId="1" fontId="0" fillId="0" borderId="0" xfId="0" applyNumberFormat="1"/>
    <xf numFmtId="1" fontId="3" fillId="0" borderId="0" xfId="0" applyNumberFormat="1" applyFont="1"/>
    <xf numFmtId="0" fontId="2" fillId="5" borderId="0" xfId="0" applyFont="1" applyFill="1"/>
    <xf numFmtId="168" fontId="21" fillId="5" borderId="0" xfId="1" applyNumberFormat="1" applyFont="1" applyFill="1" applyBorder="1"/>
    <xf numFmtId="44" fontId="14" fillId="3" borderId="5" xfId="2" applyNumberFormat="1" applyFont="1" applyFill="1" applyBorder="1" applyProtection="1">
      <protection locked="0"/>
    </xf>
    <xf numFmtId="1" fontId="14" fillId="3" borderId="5" xfId="2" applyNumberFormat="1" applyFont="1" applyFill="1" applyBorder="1" applyProtection="1">
      <protection locked="0"/>
    </xf>
    <xf numFmtId="165" fontId="21" fillId="5" borderId="0" xfId="0" applyNumberFormat="1" applyFont="1" applyFill="1" applyBorder="1"/>
    <xf numFmtId="0" fontId="14" fillId="5" borderId="5" xfId="0" applyFont="1" applyFill="1" applyBorder="1" applyProtection="1">
      <protection locked="0"/>
    </xf>
    <xf numFmtId="9" fontId="14" fillId="3" borderId="5" xfId="2" applyNumberFormat="1" applyFont="1" applyFill="1" applyBorder="1" applyProtection="1">
      <protection locked="0"/>
    </xf>
    <xf numFmtId="0" fontId="14" fillId="5" borderId="4" xfId="0" applyFont="1" applyFill="1" applyBorder="1" applyAlignment="1">
      <alignment horizontal="left"/>
    </xf>
    <xf numFmtId="0" fontId="14" fillId="5" borderId="5" xfId="0" applyFont="1" applyFill="1" applyBorder="1" applyProtection="1"/>
    <xf numFmtId="164" fontId="14" fillId="5" borderId="5" xfId="0" applyNumberFormat="1" applyFont="1" applyFill="1" applyBorder="1" applyProtection="1"/>
    <xf numFmtId="2" fontId="14" fillId="5" borderId="5" xfId="0" applyNumberFormat="1" applyFont="1" applyFill="1" applyBorder="1" applyProtection="1"/>
    <xf numFmtId="44" fontId="14" fillId="5" borderId="5" xfId="2" applyNumberFormat="1" applyFont="1" applyFill="1" applyBorder="1" applyProtection="1"/>
    <xf numFmtId="167" fontId="14" fillId="5" borderId="5" xfId="2" applyNumberFormat="1" applyFont="1" applyFill="1" applyBorder="1" applyProtection="1"/>
    <xf numFmtId="2" fontId="14" fillId="5" borderId="5" xfId="2" applyNumberFormat="1" applyFont="1" applyFill="1" applyBorder="1" applyProtection="1"/>
    <xf numFmtId="0" fontId="15" fillId="2" borderId="11" xfId="0" applyFont="1" applyFill="1" applyBorder="1"/>
    <xf numFmtId="44" fontId="15" fillId="2" borderId="12" xfId="0" applyNumberFormat="1" applyFont="1" applyFill="1" applyBorder="1"/>
    <xf numFmtId="0" fontId="0" fillId="0" borderId="0" xfId="0" applyAlignment="1">
      <alignment horizontal="center" vertical="center" wrapText="1"/>
    </xf>
    <xf numFmtId="44" fontId="0" fillId="5" borderId="0" xfId="0" applyNumberFormat="1" applyFill="1"/>
    <xf numFmtId="0" fontId="6" fillId="4" borderId="14" xfId="0" applyFont="1" applyFill="1" applyBorder="1" applyAlignment="1">
      <alignment horizontal="center"/>
    </xf>
    <xf numFmtId="169" fontId="0" fillId="5" borderId="0" xfId="0" applyNumberFormat="1" applyFill="1"/>
    <xf numFmtId="44" fontId="25" fillId="5" borderId="0" xfId="1" applyFont="1" applyFill="1" applyBorder="1"/>
    <xf numFmtId="44" fontId="14" fillId="0" borderId="5" xfId="1" applyFont="1" applyFill="1" applyBorder="1" applyProtection="1"/>
    <xf numFmtId="0" fontId="25" fillId="5" borderId="0" xfId="0" applyFont="1" applyFill="1" applyBorder="1" applyAlignment="1">
      <alignment horizontal="right"/>
    </xf>
    <xf numFmtId="1" fontId="14" fillId="5" borderId="5" xfId="0" applyNumberFormat="1" applyFont="1" applyFill="1" applyBorder="1" applyAlignment="1" applyProtection="1">
      <alignment horizontal="right"/>
      <protection locked="0"/>
    </xf>
    <xf numFmtId="44" fontId="21" fillId="5" borderId="0" xfId="0" applyNumberFormat="1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 wrapText="1"/>
    </xf>
    <xf numFmtId="0" fontId="23" fillId="5" borderId="5" xfId="0" applyFont="1" applyFill="1" applyBorder="1"/>
    <xf numFmtId="170" fontId="0" fillId="5" borderId="0" xfId="0" applyNumberFormat="1" applyFill="1"/>
    <xf numFmtId="165" fontId="14" fillId="5" borderId="5" xfId="0" applyNumberFormat="1" applyFont="1" applyFill="1" applyBorder="1" applyProtection="1"/>
    <xf numFmtId="0" fontId="27" fillId="3" borderId="5" xfId="0" applyFont="1" applyFill="1" applyBorder="1" applyProtection="1">
      <protection locked="0"/>
    </xf>
    <xf numFmtId="2" fontId="14" fillId="3" borderId="5" xfId="2" applyNumberFormat="1" applyFont="1" applyFill="1" applyBorder="1" applyAlignment="1" applyProtection="1">
      <alignment horizontal="right"/>
      <protection locked="0"/>
    </xf>
    <xf numFmtId="44" fontId="14" fillId="3" borderId="5" xfId="0" applyNumberFormat="1" applyFont="1" applyFill="1" applyBorder="1" applyAlignment="1" applyProtection="1">
      <alignment horizontal="center"/>
      <protection locked="0"/>
    </xf>
    <xf numFmtId="0" fontId="14" fillId="3" borderId="5" xfId="0" applyFont="1" applyFill="1" applyBorder="1" applyAlignment="1" applyProtection="1">
      <alignment horizontal="center"/>
      <protection locked="0"/>
    </xf>
    <xf numFmtId="0" fontId="16" fillId="5" borderId="4" xfId="0" applyFont="1" applyFill="1" applyBorder="1" applyAlignment="1" applyProtection="1">
      <alignment horizontal="left" wrapText="1"/>
      <protection locked="0"/>
    </xf>
    <xf numFmtId="0" fontId="16" fillId="5" borderId="0" xfId="0" applyFont="1" applyFill="1" applyBorder="1" applyAlignment="1" applyProtection="1">
      <alignment horizontal="left" wrapText="1"/>
      <protection locked="0"/>
    </xf>
    <xf numFmtId="0" fontId="16" fillId="5" borderId="5" xfId="0" applyFont="1" applyFill="1" applyBorder="1" applyAlignment="1" applyProtection="1">
      <alignment horizontal="left" wrapText="1"/>
      <protection locked="0"/>
    </xf>
    <xf numFmtId="0" fontId="18" fillId="5" borderId="4" xfId="0" applyFont="1" applyFill="1" applyBorder="1" applyAlignment="1" applyProtection="1">
      <alignment horizontal="left" wrapText="1"/>
      <protection locked="0"/>
    </xf>
    <xf numFmtId="0" fontId="18" fillId="5" borderId="0" xfId="0" applyFont="1" applyFill="1" applyBorder="1" applyAlignment="1" applyProtection="1">
      <alignment horizontal="left" wrapText="1"/>
      <protection locked="0"/>
    </xf>
    <xf numFmtId="0" fontId="18" fillId="5" borderId="5" xfId="0" applyFont="1" applyFill="1" applyBorder="1" applyAlignment="1" applyProtection="1">
      <alignment horizontal="left" wrapText="1"/>
      <protection locked="0"/>
    </xf>
    <xf numFmtId="0" fontId="20" fillId="4" borderId="11" xfId="0" applyFont="1" applyFill="1" applyBorder="1" applyAlignment="1" applyProtection="1">
      <alignment horizontal="center" vertical="center"/>
      <protection locked="0"/>
    </xf>
    <xf numFmtId="0" fontId="20" fillId="4" borderId="13" xfId="0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0" fontId="18" fillId="5" borderId="1" xfId="0" applyFont="1" applyFill="1" applyBorder="1" applyAlignment="1" applyProtection="1">
      <alignment horizontal="left" vertical="top" wrapText="1"/>
      <protection locked="0"/>
    </xf>
    <xf numFmtId="0" fontId="18" fillId="5" borderId="2" xfId="0" applyFont="1" applyFill="1" applyBorder="1" applyAlignment="1" applyProtection="1">
      <alignment horizontal="left" vertical="top" wrapText="1"/>
      <protection locked="0"/>
    </xf>
    <xf numFmtId="0" fontId="18" fillId="5" borderId="3" xfId="0" applyFont="1" applyFill="1" applyBorder="1" applyAlignment="1" applyProtection="1">
      <alignment horizontal="left" vertical="top" wrapText="1"/>
      <protection locked="0"/>
    </xf>
    <xf numFmtId="0" fontId="18" fillId="5" borderId="4" xfId="0" applyFont="1" applyFill="1" applyBorder="1" applyAlignment="1" applyProtection="1">
      <alignment horizontal="left" vertical="top" wrapText="1"/>
      <protection locked="0"/>
    </xf>
    <xf numFmtId="0" fontId="18" fillId="5" borderId="0" xfId="0" applyFont="1" applyFill="1" applyBorder="1" applyAlignment="1" applyProtection="1">
      <alignment horizontal="left" vertical="top" wrapText="1"/>
      <protection locked="0"/>
    </xf>
    <xf numFmtId="0" fontId="18" fillId="5" borderId="5" xfId="0" applyFont="1" applyFill="1" applyBorder="1" applyAlignment="1" applyProtection="1">
      <alignment horizontal="left" vertical="top" wrapText="1"/>
      <protection locked="0"/>
    </xf>
    <xf numFmtId="0" fontId="18" fillId="5" borderId="4" xfId="0" applyFont="1" applyFill="1" applyBorder="1" applyAlignment="1" applyProtection="1">
      <alignment horizontal="left" vertical="top"/>
      <protection locked="0"/>
    </xf>
    <xf numFmtId="0" fontId="18" fillId="5" borderId="0" xfId="0" applyFont="1" applyFill="1" applyBorder="1" applyAlignment="1" applyProtection="1">
      <alignment horizontal="left" vertical="top"/>
      <protection locked="0"/>
    </xf>
    <xf numFmtId="0" fontId="18" fillId="5" borderId="5" xfId="0" applyFont="1" applyFill="1" applyBorder="1" applyAlignment="1" applyProtection="1">
      <alignment horizontal="left" vertical="top"/>
      <protection locked="0"/>
    </xf>
    <xf numFmtId="0" fontId="15" fillId="4" borderId="10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0" fillId="6" borderId="7" xfId="0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4359"/>
      <color rgb="FFFF5B5B"/>
      <color rgb="FFF8D4F5"/>
      <color rgb="FFD1F6FB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1.png"/><Relationship Id="rId7" Type="http://schemas.openxmlformats.org/officeDocument/2006/relationships/image" Target="../media/image5.png"/><Relationship Id="rId2" Type="http://schemas.openxmlformats.org/officeDocument/2006/relationships/hyperlink" Target="#'Imperial system (lbs)'!A1"/><Relationship Id="rId1" Type="http://schemas.openxmlformats.org/officeDocument/2006/relationships/hyperlink" Target="#'Metric system (kg)'!A1"/><Relationship Id="rId6" Type="http://schemas.openxmlformats.org/officeDocument/2006/relationships/image" Target="../media/image4.png"/><Relationship Id="rId5" Type="http://schemas.openxmlformats.org/officeDocument/2006/relationships/image" Target="../media/image3.gi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1.png"/><Relationship Id="rId1" Type="http://schemas.openxmlformats.org/officeDocument/2006/relationships/hyperlink" Target="#'Imperial system (lbs)'!A1"/><Relationship Id="rId6" Type="http://schemas.openxmlformats.org/officeDocument/2006/relationships/hyperlink" Target="#Instructions!A1"/><Relationship Id="rId5" Type="http://schemas.openxmlformats.org/officeDocument/2006/relationships/hyperlink" Target="#'Simulation of milk losses (kg)'!A1"/><Relationship Id="rId4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Metric system (kg)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1.png"/><Relationship Id="rId1" Type="http://schemas.openxmlformats.org/officeDocument/2006/relationships/hyperlink" Target="#'Metric system (kg)'!A1"/><Relationship Id="rId6" Type="http://schemas.openxmlformats.org/officeDocument/2006/relationships/hyperlink" Target="#Instructions!A1"/><Relationship Id="rId5" Type="http://schemas.openxmlformats.org/officeDocument/2006/relationships/hyperlink" Target="#'Simulation of milk losses (lbs)'!A1"/><Relationship Id="rId4" Type="http://schemas.openxmlformats.org/officeDocument/2006/relationships/image" Target="../media/image3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Metric system (lbs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435769</xdr:colOff>
      <xdr:row>1</xdr:row>
      <xdr:rowOff>161925</xdr:rowOff>
    </xdr:from>
    <xdr:to>
      <xdr:col>6</xdr:col>
      <xdr:colOff>685800</xdr:colOff>
      <xdr:row>4</xdr:row>
      <xdr:rowOff>159543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98119" y="257175"/>
          <a:ext cx="9775031" cy="11120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 of clinical mastitis</a:t>
          </a:r>
          <a:endParaRPr lang="en-US" sz="3200" b="1"/>
        </a:p>
      </xdr:txBody>
    </xdr:sp>
    <xdr:clientData/>
  </xdr:twoCellAnchor>
  <xdr:twoCellAnchor>
    <xdr:from>
      <xdr:col>2</xdr:col>
      <xdr:colOff>1638300</xdr:colOff>
      <xdr:row>4</xdr:row>
      <xdr:rowOff>266701</xdr:rowOff>
    </xdr:from>
    <xdr:to>
      <xdr:col>5</xdr:col>
      <xdr:colOff>1609725</xdr:colOff>
      <xdr:row>5</xdr:row>
      <xdr:rowOff>504826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00650" y="1476376"/>
          <a:ext cx="6829425" cy="6286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 b="1"/>
            <a:t>Spreadsheet</a:t>
          </a:r>
          <a:r>
            <a:rPr lang="en-US" sz="3200" b="1" baseline="0"/>
            <a:t> tool</a:t>
          </a:r>
          <a:endParaRPr lang="en-US" sz="3200" b="1"/>
        </a:p>
      </xdr:txBody>
    </xdr:sp>
    <xdr:clientData/>
  </xdr:twoCellAnchor>
  <xdr:twoCellAnchor>
    <xdr:from>
      <xdr:col>3</xdr:col>
      <xdr:colOff>1666875</xdr:colOff>
      <xdr:row>5</xdr:row>
      <xdr:rowOff>685800</xdr:rowOff>
    </xdr:from>
    <xdr:to>
      <xdr:col>4</xdr:col>
      <xdr:colOff>838200</xdr:colOff>
      <xdr:row>6</xdr:row>
      <xdr:rowOff>47625</xdr:rowOff>
    </xdr:to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724775" y="2286000"/>
          <a:ext cx="866775" cy="390525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/>
            <a:t>kg</a:t>
          </a:r>
        </a:p>
      </xdr:txBody>
    </xdr:sp>
    <xdr:clientData/>
  </xdr:twoCellAnchor>
  <xdr:twoCellAnchor>
    <xdr:from>
      <xdr:col>4</xdr:col>
      <xdr:colOff>981075</xdr:colOff>
      <xdr:row>5</xdr:row>
      <xdr:rowOff>685800</xdr:rowOff>
    </xdr:from>
    <xdr:to>
      <xdr:col>4</xdr:col>
      <xdr:colOff>1847850</xdr:colOff>
      <xdr:row>6</xdr:row>
      <xdr:rowOff>47625</xdr:rowOff>
    </xdr:to>
    <xdr:sp macro="" textlink="">
      <xdr:nvSpPr>
        <xdr:cNvPr id="6" name="TextBox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734425" y="2286000"/>
          <a:ext cx="866775" cy="390525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/>
            <a:t>lbs</a:t>
          </a:r>
        </a:p>
      </xdr:txBody>
    </xdr:sp>
    <xdr:clientData/>
  </xdr:twoCellAnchor>
  <xdr:twoCellAnchor editAs="oneCell">
    <xdr:from>
      <xdr:col>1</xdr:col>
      <xdr:colOff>130969</xdr:colOff>
      <xdr:row>1</xdr:row>
      <xdr:rowOff>35718</xdr:rowOff>
    </xdr:from>
    <xdr:to>
      <xdr:col>2</xdr:col>
      <xdr:colOff>496128</xdr:colOff>
      <xdr:row>5</xdr:row>
      <xdr:rowOff>341947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34DF680-21C7-4765-9B4A-6E46CAEE8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30968"/>
          <a:ext cx="3821782" cy="1802607"/>
        </a:xfrm>
        <a:prstGeom prst="rect">
          <a:avLst/>
        </a:prstGeom>
      </xdr:spPr>
    </xdr:pic>
    <xdr:clientData/>
  </xdr:twoCellAnchor>
  <xdr:twoCellAnchor editAs="oneCell">
    <xdr:from>
      <xdr:col>1</xdr:col>
      <xdr:colOff>83344</xdr:colOff>
      <xdr:row>5</xdr:row>
      <xdr:rowOff>654957</xdr:rowOff>
    </xdr:from>
    <xdr:to>
      <xdr:col>2</xdr:col>
      <xdr:colOff>1379220</xdr:colOff>
      <xdr:row>6</xdr:row>
      <xdr:rowOff>303152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52E6486-53FE-4477-9979-20AF87BF3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250395"/>
          <a:ext cx="4750594" cy="668322"/>
        </a:xfrm>
        <a:prstGeom prst="rect">
          <a:avLst/>
        </a:prstGeom>
      </xdr:spPr>
    </xdr:pic>
    <xdr:clientData/>
  </xdr:twoCellAnchor>
  <xdr:twoCellAnchor editAs="oneCell">
    <xdr:from>
      <xdr:col>5</xdr:col>
      <xdr:colOff>1952625</xdr:colOff>
      <xdr:row>5</xdr:row>
      <xdr:rowOff>580957</xdr:rowOff>
    </xdr:from>
    <xdr:to>
      <xdr:col>6</xdr:col>
      <xdr:colOff>855821</xdr:colOff>
      <xdr:row>6</xdr:row>
      <xdr:rowOff>409099</xdr:rowOff>
    </xdr:to>
    <xdr:pic>
      <xdr:nvPicPr>
        <xdr:cNvPr id="14" name="Picture 13" descr="CDFA - CA Ag Commissioners">
          <a:extLst>
            <a:ext uri="{FF2B5EF4-FFF2-40B4-BE49-F238E27FC236}">
              <a16:creationId xmlns:a16="http://schemas.microsoft.com/office/drawing/2014/main" id="{B169B57E-E760-4D24-821B-7BA171A71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0594" y="2176395"/>
          <a:ext cx="1574006" cy="850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202407</xdr:colOff>
      <xdr:row>18</xdr:row>
      <xdr:rowOff>392906</xdr:rowOff>
    </xdr:from>
    <xdr:to>
      <xdr:col>2</xdr:col>
      <xdr:colOff>2436658</xdr:colOff>
      <xdr:row>23</xdr:row>
      <xdr:rowOff>333484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F65A52-55AF-4EDB-A1A5-2DDE2A779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9563" y="7846219"/>
          <a:ext cx="5683254" cy="1966545"/>
        </a:xfrm>
        <a:prstGeom prst="rect">
          <a:avLst/>
        </a:prstGeom>
      </xdr:spPr>
    </xdr:pic>
    <xdr:clientData/>
  </xdr:twoCellAnchor>
  <xdr:twoCellAnchor editAs="oneCell">
    <xdr:from>
      <xdr:col>3</xdr:col>
      <xdr:colOff>988219</xdr:colOff>
      <xdr:row>19</xdr:row>
      <xdr:rowOff>31369</xdr:rowOff>
    </xdr:from>
    <xdr:to>
      <xdr:col>5</xdr:col>
      <xdr:colOff>2265996</xdr:colOff>
      <xdr:row>23</xdr:row>
      <xdr:rowOff>323579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892ABD4-10C7-4567-B39F-48A4BFEA0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048500" y="7889494"/>
          <a:ext cx="5631655" cy="1915270"/>
        </a:xfrm>
        <a:prstGeom prst="rect">
          <a:avLst/>
        </a:prstGeom>
      </xdr:spPr>
    </xdr:pic>
    <xdr:clientData/>
  </xdr:twoCellAnchor>
  <xdr:twoCellAnchor editAs="oneCell">
    <xdr:from>
      <xdr:col>2</xdr:col>
      <xdr:colOff>1440656</xdr:colOff>
      <xdr:row>28</xdr:row>
      <xdr:rowOff>47626</xdr:rowOff>
    </xdr:from>
    <xdr:to>
      <xdr:col>5</xdr:col>
      <xdr:colOff>687418</xdr:colOff>
      <xdr:row>38</xdr:row>
      <xdr:rowOff>74939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B5FF6D3-0E61-42F9-B19D-24D2D38AA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000625" y="11560970"/>
          <a:ext cx="6104762" cy="24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4131469</xdr:colOff>
      <xdr:row>1</xdr:row>
      <xdr:rowOff>180975</xdr:rowOff>
    </xdr:from>
    <xdr:to>
      <xdr:col>6</xdr:col>
      <xdr:colOff>619125</xdr:colOff>
      <xdr:row>4</xdr:row>
      <xdr:rowOff>178593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131469" y="383381"/>
          <a:ext cx="9120187" cy="9977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 of clinical mastitis cases in lactating dairy cows</a:t>
          </a:r>
          <a:endParaRPr lang="en-US" sz="3600" b="1"/>
        </a:p>
      </xdr:txBody>
    </xdr:sp>
    <xdr:clientData/>
  </xdr:twoCellAnchor>
  <xdr:oneCellAnchor>
    <xdr:from>
      <xdr:col>5</xdr:col>
      <xdr:colOff>2464593</xdr:colOff>
      <xdr:row>8</xdr:row>
      <xdr:rowOff>130969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951118" y="2035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5527184</xdr:colOff>
      <xdr:row>8</xdr:row>
      <xdr:rowOff>148444</xdr:rowOff>
    </xdr:from>
    <xdr:ext cx="6488906" cy="374141"/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613775" y="2634840"/>
          <a:ext cx="6488906" cy="37414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 b="1"/>
            <a:t>For calculations in pounds, click here.</a:t>
          </a:r>
        </a:p>
      </xdr:txBody>
    </xdr:sp>
    <xdr:clientData/>
  </xdr:oneCellAnchor>
  <xdr:oneCellAnchor>
    <xdr:from>
      <xdr:col>3</xdr:col>
      <xdr:colOff>216632</xdr:colOff>
      <xdr:row>12</xdr:row>
      <xdr:rowOff>82879</xdr:rowOff>
    </xdr:from>
    <xdr:ext cx="730250" cy="56089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910853" y="3385704"/>
          <a:ext cx="730250" cy="560892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US" sz="2400" b="1"/>
            <a:t>kg</a:t>
          </a:r>
        </a:p>
      </xdr:txBody>
    </xdr:sp>
    <xdr:clientData/>
  </xdr:oneCellAnchor>
  <xdr:twoCellAnchor editAs="oneCell">
    <xdr:from>
      <xdr:col>1</xdr:col>
      <xdr:colOff>432954</xdr:colOff>
      <xdr:row>1</xdr:row>
      <xdr:rowOff>46131</xdr:rowOff>
    </xdr:from>
    <xdr:to>
      <xdr:col>1</xdr:col>
      <xdr:colOff>3059232</xdr:colOff>
      <xdr:row>5</xdr:row>
      <xdr:rowOff>86969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5D06987-F552-425A-ADBC-FDBAAEE06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5" y="244053"/>
          <a:ext cx="2622468" cy="1236931"/>
        </a:xfrm>
        <a:prstGeom prst="rect">
          <a:avLst/>
        </a:prstGeom>
      </xdr:spPr>
    </xdr:pic>
    <xdr:clientData/>
  </xdr:twoCellAnchor>
  <xdr:twoCellAnchor editAs="oneCell">
    <xdr:from>
      <xdr:col>1</xdr:col>
      <xdr:colOff>247402</xdr:colOff>
      <xdr:row>5</xdr:row>
      <xdr:rowOff>181791</xdr:rowOff>
    </xdr:from>
    <xdr:to>
      <xdr:col>1</xdr:col>
      <xdr:colOff>3154383</xdr:colOff>
      <xdr:row>6</xdr:row>
      <xdr:rowOff>389018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8157FB7-8D26-4B80-8251-684A0D765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993" y="1579616"/>
          <a:ext cx="2906981" cy="408959"/>
        </a:xfrm>
        <a:prstGeom prst="rect">
          <a:avLst/>
        </a:prstGeom>
      </xdr:spPr>
    </xdr:pic>
    <xdr:clientData/>
  </xdr:twoCellAnchor>
  <xdr:twoCellAnchor editAs="oneCell">
    <xdr:from>
      <xdr:col>5</xdr:col>
      <xdr:colOff>5517076</xdr:colOff>
      <xdr:row>6</xdr:row>
      <xdr:rowOff>8213</xdr:rowOff>
    </xdr:from>
    <xdr:to>
      <xdr:col>6</xdr:col>
      <xdr:colOff>200920</xdr:colOff>
      <xdr:row>6</xdr:row>
      <xdr:rowOff>668433</xdr:rowOff>
    </xdr:to>
    <xdr:pic>
      <xdr:nvPicPr>
        <xdr:cNvPr id="11" name="Picture 10" descr="CDFA - CA Ag Commissioners">
          <a:extLst>
            <a:ext uri="{FF2B5EF4-FFF2-40B4-BE49-F238E27FC236}">
              <a16:creationId xmlns:a16="http://schemas.microsoft.com/office/drawing/2014/main" id="{DFBFBCBD-796B-4DB0-9FA7-6304C018E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04868" y="1603960"/>
          <a:ext cx="1215273" cy="656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1226336</xdr:colOff>
      <xdr:row>8</xdr:row>
      <xdr:rowOff>148443</xdr:rowOff>
    </xdr:from>
    <xdr:ext cx="6488906" cy="374141"/>
    <xdr:sp macro="" textlink="">
      <xdr:nvSpPr>
        <xdr:cNvPr id="12" name="TextBox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CC125B2-0F60-4E30-897D-2839F93F13A3}"/>
            </a:ext>
          </a:extLst>
        </xdr:cNvPr>
        <xdr:cNvSpPr txBox="1"/>
      </xdr:nvSpPr>
      <xdr:spPr>
        <a:xfrm>
          <a:off x="12272862" y="2634839"/>
          <a:ext cx="6488906" cy="37414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 b="0"/>
            <a:t>Click here for the simulation of milk losses (kg).</a:t>
          </a:r>
        </a:p>
      </xdr:txBody>
    </xdr:sp>
    <xdr:clientData/>
  </xdr:oneCellAnchor>
  <xdr:oneCellAnchor>
    <xdr:from>
      <xdr:col>1</xdr:col>
      <xdr:colOff>88286</xdr:colOff>
      <xdr:row>8</xdr:row>
      <xdr:rowOff>152403</xdr:rowOff>
    </xdr:from>
    <xdr:ext cx="5255610" cy="374141"/>
    <xdr:sp macro="" textlink="">
      <xdr:nvSpPr>
        <xdr:cNvPr id="13" name="TextBox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F348FA6-17B5-4EAA-8082-A57603116488}"/>
            </a:ext>
          </a:extLst>
        </xdr:cNvPr>
        <xdr:cNvSpPr txBox="1"/>
      </xdr:nvSpPr>
      <xdr:spPr>
        <a:xfrm>
          <a:off x="174877" y="2638799"/>
          <a:ext cx="5255610" cy="374141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 b="1"/>
            <a:t>Click</a:t>
          </a:r>
          <a:r>
            <a:rPr lang="en-US" sz="1800" b="1" baseline="0"/>
            <a:t> here to go back to instructions.</a:t>
          </a:r>
          <a:endParaRPr lang="en-US" sz="18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14</xdr:row>
      <xdr:rowOff>95250</xdr:rowOff>
    </xdr:from>
    <xdr:to>
      <xdr:col>10</xdr:col>
      <xdr:colOff>571500</xdr:colOff>
      <xdr:row>17</xdr:row>
      <xdr:rowOff>28575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35A0CC-E7D8-49A3-A735-621CA93D102D}"/>
            </a:ext>
          </a:extLst>
        </xdr:cNvPr>
        <xdr:cNvSpPr txBox="1"/>
      </xdr:nvSpPr>
      <xdr:spPr>
        <a:xfrm>
          <a:off x="8010525" y="2962275"/>
          <a:ext cx="2085975" cy="9620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Back to the cost of clinical mastitis inputs (kg)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4131469</xdr:colOff>
      <xdr:row>1</xdr:row>
      <xdr:rowOff>180975</xdr:rowOff>
    </xdr:from>
    <xdr:to>
      <xdr:col>6</xdr:col>
      <xdr:colOff>619125</xdr:colOff>
      <xdr:row>4</xdr:row>
      <xdr:rowOff>178593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9D78EA6-4BBA-46CD-8751-04EE9AC718BC}"/>
            </a:ext>
          </a:extLst>
        </xdr:cNvPr>
        <xdr:cNvSpPr txBox="1"/>
      </xdr:nvSpPr>
      <xdr:spPr>
        <a:xfrm>
          <a:off x="4217194" y="381000"/>
          <a:ext cx="13985081" cy="9977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 of clinical mastitis cases in lactating dairy cows</a:t>
          </a:r>
          <a:endParaRPr lang="en-US" sz="3600" b="1"/>
        </a:p>
      </xdr:txBody>
    </xdr:sp>
    <xdr:clientData/>
  </xdr:twoCellAnchor>
  <xdr:oneCellAnchor>
    <xdr:from>
      <xdr:col>5</xdr:col>
      <xdr:colOff>2464593</xdr:colOff>
      <xdr:row>8</xdr:row>
      <xdr:rowOff>130969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4890EE2-42B1-4580-8915-88AF0AFE31DE}"/>
            </a:ext>
          </a:extLst>
        </xdr:cNvPr>
        <xdr:cNvSpPr txBox="1"/>
      </xdr:nvSpPr>
      <xdr:spPr>
        <a:xfrm>
          <a:off x="13513593" y="2626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5737474</xdr:colOff>
      <xdr:row>8</xdr:row>
      <xdr:rowOff>148443</xdr:rowOff>
    </xdr:from>
    <xdr:ext cx="6488906" cy="374141"/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1A3D60-30CB-4002-9BCD-7D16841A64E0}"/>
            </a:ext>
          </a:extLst>
        </xdr:cNvPr>
        <xdr:cNvSpPr txBox="1"/>
      </xdr:nvSpPr>
      <xdr:spPr>
        <a:xfrm>
          <a:off x="5824065" y="2634839"/>
          <a:ext cx="6488906" cy="37414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 b="1"/>
            <a:t>For calculations in kilos, click here.</a:t>
          </a:r>
        </a:p>
      </xdr:txBody>
    </xdr:sp>
    <xdr:clientData/>
  </xdr:oneCellAnchor>
  <xdr:oneCellAnchor>
    <xdr:from>
      <xdr:col>3</xdr:col>
      <xdr:colOff>216632</xdr:colOff>
      <xdr:row>12</xdr:row>
      <xdr:rowOff>82879</xdr:rowOff>
    </xdr:from>
    <xdr:ext cx="730250" cy="56089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37B9DB4-A5E8-425E-AF06-71D027FE2482}"/>
            </a:ext>
          </a:extLst>
        </xdr:cNvPr>
        <xdr:cNvSpPr txBox="1"/>
      </xdr:nvSpPr>
      <xdr:spPr>
        <a:xfrm>
          <a:off x="9684482" y="3530929"/>
          <a:ext cx="730250" cy="560892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US" sz="2400" b="1"/>
            <a:t>lbs</a:t>
          </a:r>
        </a:p>
      </xdr:txBody>
    </xdr:sp>
    <xdr:clientData/>
  </xdr:oneCellAnchor>
  <xdr:twoCellAnchor editAs="oneCell">
    <xdr:from>
      <xdr:col>1</xdr:col>
      <xdr:colOff>432954</xdr:colOff>
      <xdr:row>1</xdr:row>
      <xdr:rowOff>46131</xdr:rowOff>
    </xdr:from>
    <xdr:to>
      <xdr:col>1</xdr:col>
      <xdr:colOff>3057327</xdr:colOff>
      <xdr:row>5</xdr:row>
      <xdr:rowOff>85064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351E916-E7ED-4773-8A29-917070E4A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679" y="246156"/>
          <a:ext cx="2622468" cy="1237178"/>
        </a:xfrm>
        <a:prstGeom prst="rect">
          <a:avLst/>
        </a:prstGeom>
      </xdr:spPr>
    </xdr:pic>
    <xdr:clientData/>
  </xdr:twoCellAnchor>
  <xdr:twoCellAnchor editAs="oneCell">
    <xdr:from>
      <xdr:col>1</xdr:col>
      <xdr:colOff>247402</xdr:colOff>
      <xdr:row>5</xdr:row>
      <xdr:rowOff>181791</xdr:rowOff>
    </xdr:from>
    <xdr:to>
      <xdr:col>1</xdr:col>
      <xdr:colOff>3152478</xdr:colOff>
      <xdr:row>6</xdr:row>
      <xdr:rowOff>390923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44524F6-8585-4B4B-8958-EBEBA0F02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127" y="1581966"/>
          <a:ext cx="2906981" cy="411062"/>
        </a:xfrm>
        <a:prstGeom prst="rect">
          <a:avLst/>
        </a:prstGeom>
      </xdr:spPr>
    </xdr:pic>
    <xdr:clientData/>
  </xdr:twoCellAnchor>
  <xdr:twoCellAnchor editAs="oneCell">
    <xdr:from>
      <xdr:col>5</xdr:col>
      <xdr:colOff>5517076</xdr:colOff>
      <xdr:row>6</xdr:row>
      <xdr:rowOff>8213</xdr:rowOff>
    </xdr:from>
    <xdr:to>
      <xdr:col>6</xdr:col>
      <xdr:colOff>199015</xdr:colOff>
      <xdr:row>6</xdr:row>
      <xdr:rowOff>668433</xdr:rowOff>
    </xdr:to>
    <xdr:pic>
      <xdr:nvPicPr>
        <xdr:cNvPr id="8" name="Picture 7" descr="CDFA - CA Ag Commissioners">
          <a:extLst>
            <a:ext uri="{FF2B5EF4-FFF2-40B4-BE49-F238E27FC236}">
              <a16:creationId xmlns:a16="http://schemas.microsoft.com/office/drawing/2014/main" id="{5667DACF-C0CD-4BD2-A4B2-90CD706F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6076" y="1608413"/>
          <a:ext cx="1217994" cy="656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1560323</xdr:colOff>
      <xdr:row>8</xdr:row>
      <xdr:rowOff>148443</xdr:rowOff>
    </xdr:from>
    <xdr:ext cx="6488906" cy="374141"/>
    <xdr:sp macro="" textlink="">
      <xdr:nvSpPr>
        <xdr:cNvPr id="9" name="TextBox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2FD7D1F-6B55-41D9-8EE9-DD6673046C6B}"/>
            </a:ext>
          </a:extLst>
        </xdr:cNvPr>
        <xdr:cNvSpPr txBox="1"/>
      </xdr:nvSpPr>
      <xdr:spPr>
        <a:xfrm>
          <a:off x="12606849" y="2634839"/>
          <a:ext cx="6488906" cy="37414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 b="0"/>
            <a:t>Click here for the simulation of milk losses (lbs).</a:t>
          </a:r>
        </a:p>
      </xdr:txBody>
    </xdr:sp>
    <xdr:clientData/>
  </xdr:oneCellAnchor>
  <xdr:oneCellAnchor>
    <xdr:from>
      <xdr:col>1</xdr:col>
      <xdr:colOff>210291</xdr:colOff>
      <xdr:row>8</xdr:row>
      <xdr:rowOff>136071</xdr:rowOff>
    </xdr:from>
    <xdr:ext cx="5255610" cy="374141"/>
    <xdr:sp macro="" textlink="">
      <xdr:nvSpPr>
        <xdr:cNvPr id="10" name="TextBox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A1F4CFE-30DB-41EE-935B-C440349675B8}"/>
            </a:ext>
          </a:extLst>
        </xdr:cNvPr>
        <xdr:cNvSpPr txBox="1"/>
      </xdr:nvSpPr>
      <xdr:spPr>
        <a:xfrm>
          <a:off x="296882" y="2622467"/>
          <a:ext cx="5255610" cy="374141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 b="1"/>
            <a:t>Click</a:t>
          </a:r>
          <a:r>
            <a:rPr lang="en-US" sz="1800" b="1" baseline="0"/>
            <a:t> here to go back to instructions.</a:t>
          </a:r>
          <a:endParaRPr lang="en-US" sz="1800" b="1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419099</xdr:colOff>
      <xdr:row>14</xdr:row>
      <xdr:rowOff>180975</xdr:rowOff>
    </xdr:from>
    <xdr:to>
      <xdr:col>11</xdr:col>
      <xdr:colOff>66674</xdr:colOff>
      <xdr:row>17</xdr:row>
      <xdr:rowOff>114300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78EA90-75F9-42B9-ACCB-D4E4B70B4592}"/>
            </a:ext>
          </a:extLst>
        </xdr:cNvPr>
        <xdr:cNvSpPr txBox="1"/>
      </xdr:nvSpPr>
      <xdr:spPr>
        <a:xfrm>
          <a:off x="8115299" y="3095625"/>
          <a:ext cx="2085975" cy="9620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Back to the cost of clinical mastitis inputs (lbs)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14"/>
  <sheetViews>
    <sheetView tabSelected="1" zoomScale="80" zoomScaleNormal="80" workbookViewId="0">
      <selection activeCell="K7" sqref="K7"/>
    </sheetView>
  </sheetViews>
  <sheetFormatPr defaultColWidth="9.15625" defaultRowHeight="14.4" x14ac:dyDescent="0.55000000000000004"/>
  <cols>
    <col min="1" max="1" width="1.578125" style="76" customWidth="1"/>
    <col min="2" max="2" width="51.83984375" style="77" customWidth="1"/>
    <col min="3" max="3" width="37.41796875" style="77" customWidth="1"/>
    <col min="4" max="4" width="25.41796875" style="77" customWidth="1"/>
    <col min="5" max="6" width="40" style="77" customWidth="1"/>
    <col min="7" max="7" width="16.26171875" style="77" customWidth="1"/>
    <col min="8" max="30" width="9.15625" style="76"/>
    <col min="31" max="16384" width="9.15625" style="77"/>
  </cols>
  <sheetData>
    <row r="1" spans="2:11" ht="7.5" customHeight="1" thickBot="1" x14ac:dyDescent="0.6">
      <c r="B1" s="76"/>
      <c r="C1" s="76"/>
      <c r="D1" s="76"/>
      <c r="E1" s="76"/>
      <c r="F1" s="76"/>
      <c r="G1" s="76"/>
    </row>
    <row r="2" spans="2:11" ht="30" customHeight="1" x14ac:dyDescent="0.55000000000000004">
      <c r="B2" s="78"/>
      <c r="C2" s="79"/>
      <c r="D2" s="79"/>
      <c r="E2" s="79"/>
      <c r="F2" s="79"/>
      <c r="G2" s="80"/>
    </row>
    <row r="3" spans="2:11" ht="29.25" customHeight="1" x14ac:dyDescent="0.55000000000000004">
      <c r="B3" s="81"/>
      <c r="C3" s="82"/>
      <c r="D3" s="82"/>
      <c r="E3" s="82"/>
      <c r="F3" s="82"/>
      <c r="G3" s="83"/>
    </row>
    <row r="4" spans="2:11" ht="28.5" customHeight="1" x14ac:dyDescent="0.55000000000000004">
      <c r="B4" s="81"/>
      <c r="C4" s="82"/>
      <c r="D4" s="82"/>
      <c r="E4" s="82"/>
      <c r="F4" s="82"/>
      <c r="G4" s="83"/>
    </row>
    <row r="5" spans="2:11" ht="30.75" customHeight="1" x14ac:dyDescent="0.55000000000000004">
      <c r="B5" s="81"/>
      <c r="C5" s="82"/>
      <c r="D5" s="82"/>
      <c r="E5" s="82"/>
      <c r="F5" s="82"/>
      <c r="G5" s="83"/>
    </row>
    <row r="6" spans="2:11" ht="81" customHeight="1" x14ac:dyDescent="0.55000000000000004">
      <c r="B6" s="81"/>
      <c r="C6" s="82"/>
      <c r="D6" s="82"/>
      <c r="E6" s="82"/>
      <c r="F6" s="82"/>
      <c r="G6" s="83"/>
    </row>
    <row r="7" spans="2:11" ht="37.5" customHeight="1" thickBot="1" x14ac:dyDescent="0.65">
      <c r="B7" s="84"/>
      <c r="C7" s="85"/>
      <c r="D7" s="85"/>
      <c r="E7" s="85"/>
      <c r="F7" s="85"/>
      <c r="G7" s="86"/>
    </row>
    <row r="8" spans="2:11" ht="9" customHeight="1" thickBot="1" x14ac:dyDescent="0.6">
      <c r="B8" s="76"/>
      <c r="C8" s="76"/>
      <c r="D8" s="76"/>
      <c r="E8" s="76"/>
      <c r="F8" s="76"/>
      <c r="G8" s="76"/>
    </row>
    <row r="9" spans="2:11" ht="46.2" thickBot="1" x14ac:dyDescent="0.6">
      <c r="B9" s="170" t="s">
        <v>1</v>
      </c>
      <c r="C9" s="171"/>
      <c r="D9" s="171"/>
      <c r="E9" s="171"/>
      <c r="F9" s="171"/>
      <c r="G9" s="172"/>
      <c r="K9"/>
    </row>
    <row r="10" spans="2:11" ht="9" customHeight="1" thickBot="1" x14ac:dyDescent="0.6">
      <c r="B10" s="76"/>
      <c r="C10" s="76"/>
      <c r="D10" s="76"/>
      <c r="E10" s="76"/>
      <c r="F10" s="76"/>
      <c r="G10" s="76"/>
    </row>
    <row r="11" spans="2:11" ht="23.25" customHeight="1" x14ac:dyDescent="0.55000000000000004">
      <c r="B11" s="173" t="s">
        <v>14</v>
      </c>
      <c r="C11" s="174"/>
      <c r="D11" s="174"/>
      <c r="E11" s="174"/>
      <c r="F11" s="174"/>
      <c r="G11" s="175"/>
    </row>
    <row r="12" spans="2:11" ht="23.25" customHeight="1" x14ac:dyDescent="0.55000000000000004">
      <c r="B12" s="176"/>
      <c r="C12" s="177"/>
      <c r="D12" s="177"/>
      <c r="E12" s="177"/>
      <c r="F12" s="177"/>
      <c r="G12" s="178"/>
    </row>
    <row r="13" spans="2:11" ht="57" customHeight="1" x14ac:dyDescent="0.55000000000000004">
      <c r="B13" s="176"/>
      <c r="C13" s="177"/>
      <c r="D13" s="177"/>
      <c r="E13" s="177"/>
      <c r="F13" s="177"/>
      <c r="G13" s="178"/>
    </row>
    <row r="14" spans="2:11" ht="42" customHeight="1" x14ac:dyDescent="0.55000000000000004">
      <c r="B14" s="179" t="s">
        <v>8</v>
      </c>
      <c r="C14" s="180"/>
      <c r="D14" s="180"/>
      <c r="E14" s="180"/>
      <c r="F14" s="180"/>
      <c r="G14" s="181"/>
    </row>
    <row r="15" spans="2:11" ht="33" customHeight="1" x14ac:dyDescent="0.55000000000000004">
      <c r="B15" s="176" t="s">
        <v>9</v>
      </c>
      <c r="C15" s="177"/>
      <c r="D15" s="177"/>
      <c r="E15" s="177"/>
      <c r="F15" s="177"/>
      <c r="G15" s="178"/>
    </row>
    <row r="16" spans="2:11" ht="33.75" customHeight="1" x14ac:dyDescent="0.55000000000000004">
      <c r="B16" s="176"/>
      <c r="C16" s="177"/>
      <c r="D16" s="177"/>
      <c r="E16" s="177"/>
      <c r="F16" s="177"/>
      <c r="G16" s="178"/>
    </row>
    <row r="17" spans="2:7" ht="28.2" x14ac:dyDescent="1.05">
      <c r="B17" s="87" t="s">
        <v>3</v>
      </c>
      <c r="C17" s="87" t="s">
        <v>5</v>
      </c>
      <c r="D17" s="89"/>
      <c r="E17" s="89"/>
      <c r="F17" s="89"/>
      <c r="G17" s="90"/>
    </row>
    <row r="18" spans="2:7" ht="36.75" customHeight="1" x14ac:dyDescent="0.55000000000000004">
      <c r="B18" s="167" t="s">
        <v>13</v>
      </c>
      <c r="C18" s="168"/>
      <c r="D18" s="168"/>
      <c r="E18" s="168"/>
      <c r="F18" s="168"/>
      <c r="G18" s="169"/>
    </row>
    <row r="19" spans="2:7" ht="31.5" customHeight="1" x14ac:dyDescent="0.55000000000000004">
      <c r="B19" s="167"/>
      <c r="C19" s="168"/>
      <c r="D19" s="168"/>
      <c r="E19" s="168"/>
      <c r="F19" s="168"/>
      <c r="G19" s="169"/>
    </row>
    <row r="20" spans="2:7" ht="30.6" x14ac:dyDescent="1.1000000000000001">
      <c r="B20" s="91"/>
      <c r="C20" s="92"/>
      <c r="D20" s="92"/>
      <c r="E20" s="92"/>
      <c r="F20" s="92"/>
      <c r="G20" s="93"/>
    </row>
    <row r="21" spans="2:7" ht="30.6" x14ac:dyDescent="1.1000000000000001">
      <c r="B21" s="91"/>
      <c r="C21" s="92"/>
      <c r="D21" s="92"/>
      <c r="E21" s="92"/>
      <c r="F21" s="92"/>
      <c r="G21" s="93"/>
    </row>
    <row r="22" spans="2:7" ht="30.6" x14ac:dyDescent="1.1000000000000001">
      <c r="B22" s="91"/>
      <c r="C22" s="92"/>
      <c r="D22" s="92"/>
      <c r="E22" s="92"/>
      <c r="F22" s="92"/>
      <c r="G22" s="93"/>
    </row>
    <row r="23" spans="2:7" ht="30.6" x14ac:dyDescent="1.1000000000000001">
      <c r="B23" s="91"/>
      <c r="C23" s="92"/>
      <c r="D23" s="92"/>
      <c r="E23" s="92"/>
      <c r="F23" s="92"/>
      <c r="G23" s="93"/>
    </row>
    <row r="24" spans="2:7" ht="30.6" x14ac:dyDescent="1.1000000000000001">
      <c r="B24" s="91"/>
      <c r="C24" s="92"/>
      <c r="D24" s="92"/>
      <c r="E24" s="92"/>
      <c r="F24" s="92"/>
      <c r="G24" s="93"/>
    </row>
    <row r="25" spans="2:7" ht="42" customHeight="1" x14ac:dyDescent="1.1000000000000001">
      <c r="B25" s="91" t="s">
        <v>108</v>
      </c>
      <c r="C25" s="92"/>
      <c r="D25" s="92"/>
      <c r="E25" s="92"/>
      <c r="F25" s="92"/>
      <c r="G25" s="93"/>
    </row>
    <row r="26" spans="2:7" ht="28.2" x14ac:dyDescent="1.05">
      <c r="B26" s="87" t="s">
        <v>6</v>
      </c>
      <c r="C26" s="88" t="s">
        <v>7</v>
      </c>
      <c r="D26" s="89"/>
      <c r="E26" s="89"/>
      <c r="F26" s="89"/>
      <c r="G26" s="90"/>
    </row>
    <row r="27" spans="2:7" ht="43.5" customHeight="1" x14ac:dyDescent="0.55000000000000004">
      <c r="B27" s="164" t="s">
        <v>109</v>
      </c>
      <c r="C27" s="165"/>
      <c r="D27" s="165"/>
      <c r="E27" s="165"/>
      <c r="F27" s="165"/>
      <c r="G27" s="166"/>
    </row>
    <row r="28" spans="2:7" x14ac:dyDescent="0.55000000000000004">
      <c r="B28" s="164"/>
      <c r="C28" s="165"/>
      <c r="D28" s="165"/>
      <c r="E28" s="165"/>
      <c r="F28" s="165"/>
      <c r="G28" s="166"/>
    </row>
    <row r="29" spans="2:7" ht="45" customHeight="1" x14ac:dyDescent="0.55000000000000004">
      <c r="B29" s="94"/>
      <c r="C29" s="89"/>
      <c r="D29" s="89"/>
      <c r="E29" s="89"/>
      <c r="F29" s="89"/>
      <c r="G29" s="90"/>
    </row>
    <row r="30" spans="2:7" ht="28.5" customHeight="1" x14ac:dyDescent="0.55000000000000004">
      <c r="B30" s="94"/>
      <c r="C30" s="89"/>
      <c r="D30" s="89"/>
      <c r="E30" s="89"/>
      <c r="F30" s="89"/>
      <c r="G30" s="90"/>
    </row>
    <row r="31" spans="2:7" x14ac:dyDescent="0.55000000000000004">
      <c r="B31" s="94"/>
      <c r="C31" s="89"/>
      <c r="D31" s="89"/>
      <c r="E31" s="89"/>
      <c r="F31" s="89"/>
      <c r="G31" s="90"/>
    </row>
    <row r="32" spans="2:7" x14ac:dyDescent="0.55000000000000004">
      <c r="B32" s="94"/>
      <c r="C32" s="89"/>
      <c r="D32" s="89"/>
      <c r="E32" s="89"/>
      <c r="F32" s="89"/>
      <c r="G32" s="90"/>
    </row>
    <row r="33" spans="2:7" x14ac:dyDescent="0.55000000000000004">
      <c r="B33" s="94"/>
      <c r="C33" s="89"/>
      <c r="D33" s="89"/>
      <c r="E33" s="89"/>
      <c r="F33" s="89"/>
      <c r="G33" s="90"/>
    </row>
    <row r="34" spans="2:7" x14ac:dyDescent="0.55000000000000004">
      <c r="B34" s="94"/>
      <c r="C34" s="89"/>
      <c r="D34" s="89"/>
      <c r="E34" s="89"/>
      <c r="F34" s="89"/>
      <c r="G34" s="90"/>
    </row>
    <row r="35" spans="2:7" x14ac:dyDescent="0.55000000000000004">
      <c r="B35" s="94"/>
      <c r="C35" s="89"/>
      <c r="D35" s="89"/>
      <c r="E35" s="89"/>
      <c r="F35" s="89"/>
      <c r="G35" s="90"/>
    </row>
    <row r="36" spans="2:7" x14ac:dyDescent="0.55000000000000004">
      <c r="B36" s="94"/>
      <c r="C36" s="89"/>
      <c r="D36" s="89"/>
      <c r="E36" s="89"/>
      <c r="F36" s="89"/>
      <c r="G36" s="90"/>
    </row>
    <row r="37" spans="2:7" x14ac:dyDescent="0.55000000000000004">
      <c r="B37" s="94"/>
      <c r="C37" s="89"/>
      <c r="D37" s="89"/>
      <c r="E37" s="89"/>
      <c r="F37" s="89"/>
      <c r="G37" s="90"/>
    </row>
    <row r="38" spans="2:7" x14ac:dyDescent="0.55000000000000004">
      <c r="B38" s="94"/>
      <c r="C38" s="89"/>
      <c r="D38" s="89"/>
      <c r="E38" s="89"/>
      <c r="F38" s="89"/>
      <c r="G38" s="90"/>
    </row>
    <row r="39" spans="2:7" x14ac:dyDescent="0.55000000000000004">
      <c r="B39" s="94"/>
      <c r="C39" s="89"/>
      <c r="D39" s="89"/>
      <c r="E39" s="89"/>
      <c r="F39" s="89"/>
      <c r="G39" s="90"/>
    </row>
    <row r="40" spans="2:7" ht="14.7" thickBot="1" x14ac:dyDescent="0.6">
      <c r="B40" s="95"/>
      <c r="C40" s="96"/>
      <c r="D40" s="96"/>
      <c r="E40" s="96"/>
      <c r="F40" s="96"/>
      <c r="G40" s="97"/>
    </row>
    <row r="41" spans="2:7" x14ac:dyDescent="0.55000000000000004">
      <c r="B41" s="76"/>
      <c r="C41" s="76"/>
      <c r="D41" s="76"/>
      <c r="E41" s="76"/>
      <c r="F41" s="76"/>
      <c r="G41" s="76"/>
    </row>
    <row r="42" spans="2:7" x14ac:dyDescent="0.55000000000000004">
      <c r="B42" s="76"/>
      <c r="C42" s="76"/>
      <c r="D42" s="76"/>
      <c r="E42" s="76"/>
      <c r="F42" s="76"/>
      <c r="G42" s="76"/>
    </row>
    <row r="43" spans="2:7" x14ac:dyDescent="0.55000000000000004">
      <c r="B43" s="76"/>
      <c r="C43" s="76"/>
      <c r="D43" s="76"/>
      <c r="E43" s="76"/>
      <c r="F43" s="76"/>
      <c r="G43" s="76"/>
    </row>
    <row r="44" spans="2:7" x14ac:dyDescent="0.55000000000000004">
      <c r="B44" s="76"/>
      <c r="C44" s="76"/>
      <c r="D44" s="76"/>
      <c r="E44" s="76"/>
      <c r="F44" s="76"/>
      <c r="G44" s="76"/>
    </row>
    <row r="45" spans="2:7" x14ac:dyDescent="0.55000000000000004">
      <c r="B45" s="76"/>
      <c r="C45" s="76"/>
      <c r="D45" s="76"/>
      <c r="E45" s="76"/>
      <c r="F45" s="76"/>
      <c r="G45" s="76"/>
    </row>
    <row r="46" spans="2:7" x14ac:dyDescent="0.55000000000000004">
      <c r="B46" s="76"/>
      <c r="C46" s="76"/>
      <c r="D46" s="76"/>
      <c r="E46" s="76"/>
      <c r="F46" s="76"/>
      <c r="G46" s="76"/>
    </row>
    <row r="47" spans="2:7" x14ac:dyDescent="0.55000000000000004">
      <c r="B47" s="76"/>
      <c r="C47" s="76"/>
      <c r="D47" s="76"/>
      <c r="E47" s="76"/>
      <c r="F47" s="76"/>
      <c r="G47" s="76"/>
    </row>
    <row r="48" spans="2:7" x14ac:dyDescent="0.55000000000000004">
      <c r="B48" s="76"/>
      <c r="C48" s="76"/>
      <c r="D48" s="76"/>
      <c r="E48" s="76"/>
      <c r="F48" s="76"/>
      <c r="G48" s="76"/>
    </row>
    <row r="49" spans="2:7" x14ac:dyDescent="0.55000000000000004">
      <c r="B49" s="76"/>
      <c r="C49" s="76"/>
      <c r="D49" s="76"/>
      <c r="E49" s="76"/>
      <c r="F49" s="76"/>
      <c r="G49" s="76"/>
    </row>
    <row r="50" spans="2:7" x14ac:dyDescent="0.55000000000000004">
      <c r="B50" s="76"/>
      <c r="C50" s="76"/>
      <c r="D50" s="76"/>
      <c r="E50" s="76"/>
      <c r="F50" s="76"/>
      <c r="G50" s="76"/>
    </row>
    <row r="51" spans="2:7" x14ac:dyDescent="0.55000000000000004">
      <c r="B51" s="76"/>
      <c r="C51" s="76"/>
      <c r="D51" s="76"/>
      <c r="E51" s="76"/>
      <c r="F51" s="76"/>
      <c r="G51" s="76"/>
    </row>
    <row r="52" spans="2:7" x14ac:dyDescent="0.55000000000000004">
      <c r="B52" s="76"/>
      <c r="C52" s="76"/>
      <c r="D52" s="76"/>
      <c r="E52" s="76"/>
      <c r="F52" s="76"/>
      <c r="G52" s="76"/>
    </row>
    <row r="53" spans="2:7" x14ac:dyDescent="0.55000000000000004">
      <c r="B53" s="76"/>
      <c r="C53" s="76"/>
      <c r="D53" s="76"/>
      <c r="E53" s="76"/>
      <c r="F53" s="76"/>
      <c r="G53" s="76"/>
    </row>
    <row r="54" spans="2:7" x14ac:dyDescent="0.55000000000000004">
      <c r="B54" s="76"/>
      <c r="C54" s="76"/>
      <c r="D54" s="76"/>
      <c r="E54" s="76"/>
      <c r="F54" s="76"/>
      <c r="G54" s="76"/>
    </row>
    <row r="55" spans="2:7" x14ac:dyDescent="0.55000000000000004">
      <c r="B55" s="76"/>
      <c r="C55" s="76"/>
      <c r="D55" s="76"/>
      <c r="E55" s="76"/>
      <c r="F55" s="76"/>
      <c r="G55" s="76"/>
    </row>
    <row r="56" spans="2:7" x14ac:dyDescent="0.55000000000000004">
      <c r="B56" s="76"/>
      <c r="C56" s="76"/>
      <c r="D56" s="76"/>
      <c r="E56" s="76"/>
      <c r="F56" s="76"/>
      <c r="G56" s="76"/>
    </row>
    <row r="57" spans="2:7" x14ac:dyDescent="0.55000000000000004">
      <c r="B57" s="76"/>
      <c r="C57" s="76"/>
      <c r="D57" s="76"/>
      <c r="E57" s="76"/>
      <c r="F57" s="76"/>
      <c r="G57" s="76"/>
    </row>
    <row r="58" spans="2:7" x14ac:dyDescent="0.55000000000000004">
      <c r="B58" s="76"/>
      <c r="C58" s="76"/>
      <c r="D58" s="76"/>
      <c r="E58" s="76"/>
      <c r="F58" s="76"/>
      <c r="G58" s="76"/>
    </row>
    <row r="59" spans="2:7" x14ac:dyDescent="0.55000000000000004">
      <c r="B59" s="76"/>
      <c r="C59" s="76"/>
      <c r="D59" s="76"/>
      <c r="E59" s="76"/>
      <c r="F59" s="76"/>
      <c r="G59" s="76"/>
    </row>
    <row r="60" spans="2:7" x14ac:dyDescent="0.55000000000000004">
      <c r="B60" s="76"/>
      <c r="C60" s="76"/>
      <c r="D60" s="76"/>
      <c r="E60" s="76"/>
      <c r="F60" s="76"/>
      <c r="G60" s="76"/>
    </row>
    <row r="61" spans="2:7" x14ac:dyDescent="0.55000000000000004">
      <c r="B61" s="76"/>
      <c r="C61" s="76"/>
      <c r="D61" s="76"/>
      <c r="E61" s="76"/>
      <c r="F61" s="76"/>
      <c r="G61" s="76"/>
    </row>
    <row r="62" spans="2:7" x14ac:dyDescent="0.55000000000000004">
      <c r="B62" s="76"/>
      <c r="C62" s="76"/>
      <c r="D62" s="76"/>
      <c r="E62" s="76"/>
      <c r="F62" s="76"/>
      <c r="G62" s="76"/>
    </row>
    <row r="63" spans="2:7" x14ac:dyDescent="0.55000000000000004">
      <c r="B63" s="76"/>
      <c r="C63" s="76"/>
      <c r="D63" s="76"/>
      <c r="E63" s="76"/>
      <c r="F63" s="76"/>
      <c r="G63" s="76"/>
    </row>
    <row r="64" spans="2:7" x14ac:dyDescent="0.55000000000000004">
      <c r="B64" s="76"/>
      <c r="C64" s="76"/>
      <c r="D64" s="76"/>
      <c r="E64" s="76"/>
      <c r="F64" s="76"/>
      <c r="G64" s="76"/>
    </row>
    <row r="65" spans="2:7" x14ac:dyDescent="0.55000000000000004">
      <c r="B65" s="76"/>
      <c r="C65" s="76"/>
      <c r="D65" s="76"/>
      <c r="E65" s="76"/>
      <c r="F65" s="76"/>
      <c r="G65" s="76"/>
    </row>
    <row r="66" spans="2:7" x14ac:dyDescent="0.55000000000000004">
      <c r="B66" s="76"/>
      <c r="C66" s="76"/>
      <c r="D66" s="76"/>
      <c r="E66" s="76"/>
      <c r="F66" s="76"/>
      <c r="G66" s="76"/>
    </row>
    <row r="67" spans="2:7" x14ac:dyDescent="0.55000000000000004">
      <c r="B67" s="76"/>
      <c r="C67" s="76"/>
      <c r="D67" s="76"/>
      <c r="E67" s="76"/>
      <c r="F67" s="76"/>
      <c r="G67" s="76"/>
    </row>
    <row r="68" spans="2:7" x14ac:dyDescent="0.55000000000000004">
      <c r="B68" s="76"/>
      <c r="C68" s="76"/>
      <c r="D68" s="76"/>
      <c r="E68" s="76"/>
      <c r="F68" s="76"/>
      <c r="G68" s="76"/>
    </row>
    <row r="69" spans="2:7" x14ac:dyDescent="0.55000000000000004">
      <c r="B69" s="76"/>
      <c r="C69" s="76"/>
      <c r="D69" s="76"/>
      <c r="E69" s="76"/>
      <c r="F69" s="76"/>
      <c r="G69" s="76"/>
    </row>
    <row r="70" spans="2:7" x14ac:dyDescent="0.55000000000000004">
      <c r="B70" s="76"/>
      <c r="C70" s="76"/>
      <c r="D70" s="76"/>
      <c r="E70" s="76"/>
      <c r="F70" s="76"/>
      <c r="G70" s="76"/>
    </row>
    <row r="71" spans="2:7" x14ac:dyDescent="0.55000000000000004">
      <c r="B71" s="76"/>
      <c r="C71" s="76"/>
      <c r="D71" s="76"/>
      <c r="E71" s="76"/>
      <c r="F71" s="76"/>
      <c r="G71" s="76"/>
    </row>
    <row r="72" spans="2:7" x14ac:dyDescent="0.55000000000000004">
      <c r="B72" s="76"/>
      <c r="C72" s="76"/>
      <c r="D72" s="76"/>
      <c r="E72" s="76"/>
      <c r="F72" s="76"/>
      <c r="G72" s="76"/>
    </row>
    <row r="73" spans="2:7" x14ac:dyDescent="0.55000000000000004">
      <c r="B73" s="76"/>
      <c r="C73" s="76"/>
      <c r="D73" s="76"/>
      <c r="E73" s="76"/>
      <c r="F73" s="76"/>
      <c r="G73" s="76"/>
    </row>
    <row r="74" spans="2:7" x14ac:dyDescent="0.55000000000000004">
      <c r="B74" s="76"/>
      <c r="C74" s="76"/>
      <c r="D74" s="76"/>
      <c r="E74" s="76"/>
      <c r="F74" s="76"/>
      <c r="G74" s="76"/>
    </row>
    <row r="75" spans="2:7" x14ac:dyDescent="0.55000000000000004">
      <c r="B75" s="76"/>
      <c r="C75" s="76"/>
      <c r="D75" s="76"/>
      <c r="E75" s="76"/>
      <c r="F75" s="76"/>
      <c r="G75" s="76"/>
    </row>
    <row r="76" spans="2:7" x14ac:dyDescent="0.55000000000000004">
      <c r="B76" s="76"/>
      <c r="C76" s="76"/>
      <c r="D76" s="76"/>
      <c r="E76" s="76"/>
      <c r="F76" s="76"/>
      <c r="G76" s="76"/>
    </row>
    <row r="77" spans="2:7" x14ac:dyDescent="0.55000000000000004">
      <c r="B77" s="76"/>
      <c r="C77" s="76"/>
      <c r="D77" s="76"/>
      <c r="E77" s="76"/>
      <c r="F77" s="76"/>
      <c r="G77" s="76"/>
    </row>
    <row r="78" spans="2:7" x14ac:dyDescent="0.55000000000000004">
      <c r="B78" s="76"/>
      <c r="C78" s="76"/>
      <c r="D78" s="76"/>
      <c r="E78" s="76"/>
      <c r="F78" s="76"/>
      <c r="G78" s="76"/>
    </row>
    <row r="79" spans="2:7" x14ac:dyDescent="0.55000000000000004">
      <c r="B79" s="76"/>
      <c r="C79" s="76"/>
      <c r="D79" s="76"/>
      <c r="E79" s="76"/>
      <c r="F79" s="76"/>
      <c r="G79" s="76"/>
    </row>
    <row r="80" spans="2:7" x14ac:dyDescent="0.55000000000000004">
      <c r="B80" s="76"/>
      <c r="C80" s="76"/>
      <c r="D80" s="76"/>
      <c r="E80" s="76"/>
      <c r="F80" s="76"/>
      <c r="G80" s="76"/>
    </row>
    <row r="81" spans="2:7" x14ac:dyDescent="0.55000000000000004">
      <c r="B81" s="76"/>
      <c r="C81" s="76"/>
      <c r="D81" s="76"/>
      <c r="E81" s="76"/>
      <c r="F81" s="76"/>
      <c r="G81" s="76"/>
    </row>
    <row r="82" spans="2:7" x14ac:dyDescent="0.55000000000000004">
      <c r="B82" s="76"/>
      <c r="C82" s="76"/>
      <c r="D82" s="76"/>
      <c r="E82" s="76"/>
      <c r="F82" s="76"/>
      <c r="G82" s="76"/>
    </row>
    <row r="83" spans="2:7" x14ac:dyDescent="0.55000000000000004">
      <c r="B83" s="76"/>
      <c r="C83" s="76"/>
      <c r="D83" s="76"/>
      <c r="E83" s="76"/>
      <c r="F83" s="76"/>
      <c r="G83" s="76"/>
    </row>
    <row r="84" spans="2:7" x14ac:dyDescent="0.55000000000000004">
      <c r="B84" s="76"/>
      <c r="C84" s="76"/>
      <c r="D84" s="76"/>
      <c r="E84" s="76"/>
      <c r="F84" s="76"/>
      <c r="G84" s="76"/>
    </row>
    <row r="85" spans="2:7" x14ac:dyDescent="0.55000000000000004">
      <c r="B85" s="76"/>
      <c r="C85" s="76"/>
      <c r="D85" s="76"/>
      <c r="E85" s="76"/>
      <c r="F85" s="76"/>
      <c r="G85" s="76"/>
    </row>
    <row r="86" spans="2:7" x14ac:dyDescent="0.55000000000000004">
      <c r="B86" s="76"/>
      <c r="C86" s="76"/>
      <c r="D86" s="76"/>
      <c r="E86" s="76"/>
      <c r="F86" s="76"/>
      <c r="G86" s="76"/>
    </row>
    <row r="87" spans="2:7" x14ac:dyDescent="0.55000000000000004">
      <c r="B87" s="76"/>
      <c r="C87" s="76"/>
      <c r="D87" s="76"/>
      <c r="E87" s="76"/>
      <c r="F87" s="76"/>
      <c r="G87" s="76"/>
    </row>
    <row r="88" spans="2:7" x14ac:dyDescent="0.55000000000000004">
      <c r="B88" s="76"/>
      <c r="C88" s="76"/>
      <c r="D88" s="76"/>
      <c r="E88" s="76"/>
      <c r="F88" s="76"/>
      <c r="G88" s="76"/>
    </row>
    <row r="89" spans="2:7" x14ac:dyDescent="0.55000000000000004">
      <c r="B89" s="76"/>
      <c r="C89" s="76"/>
      <c r="D89" s="76"/>
      <c r="E89" s="76"/>
      <c r="F89" s="76"/>
      <c r="G89" s="76"/>
    </row>
    <row r="90" spans="2:7" x14ac:dyDescent="0.55000000000000004">
      <c r="B90" s="76"/>
      <c r="C90" s="76"/>
      <c r="D90" s="76"/>
      <c r="E90" s="76"/>
      <c r="F90" s="76"/>
      <c r="G90" s="76"/>
    </row>
    <row r="91" spans="2:7" x14ac:dyDescent="0.55000000000000004">
      <c r="B91" s="76"/>
      <c r="C91" s="76"/>
      <c r="D91" s="76"/>
      <c r="E91" s="76"/>
      <c r="F91" s="76"/>
      <c r="G91" s="76"/>
    </row>
    <row r="92" spans="2:7" x14ac:dyDescent="0.55000000000000004">
      <c r="B92" s="76"/>
      <c r="C92" s="76"/>
      <c r="D92" s="76"/>
      <c r="E92" s="76"/>
      <c r="F92" s="76"/>
      <c r="G92" s="76"/>
    </row>
    <row r="93" spans="2:7" x14ac:dyDescent="0.55000000000000004">
      <c r="B93" s="76"/>
      <c r="C93" s="76"/>
      <c r="D93" s="76"/>
      <c r="E93" s="76"/>
      <c r="F93" s="76"/>
      <c r="G93" s="76"/>
    </row>
    <row r="94" spans="2:7" x14ac:dyDescent="0.55000000000000004">
      <c r="B94" s="76"/>
      <c r="C94" s="76"/>
      <c r="D94" s="76"/>
      <c r="E94" s="76"/>
      <c r="F94" s="76"/>
      <c r="G94" s="76"/>
    </row>
    <row r="95" spans="2:7" x14ac:dyDescent="0.55000000000000004">
      <c r="B95" s="76"/>
      <c r="C95" s="76"/>
      <c r="D95" s="76"/>
      <c r="E95" s="76"/>
      <c r="F95" s="76"/>
      <c r="G95" s="76"/>
    </row>
    <row r="96" spans="2:7" x14ac:dyDescent="0.55000000000000004">
      <c r="B96" s="76"/>
      <c r="C96" s="76"/>
      <c r="D96" s="76"/>
      <c r="E96" s="76"/>
      <c r="F96" s="76"/>
      <c r="G96" s="76"/>
    </row>
    <row r="97" spans="2:7" x14ac:dyDescent="0.55000000000000004">
      <c r="B97" s="76"/>
      <c r="C97" s="76"/>
      <c r="D97" s="76"/>
      <c r="E97" s="76"/>
      <c r="F97" s="76"/>
      <c r="G97" s="76"/>
    </row>
    <row r="98" spans="2:7" x14ac:dyDescent="0.55000000000000004">
      <c r="B98" s="76"/>
      <c r="C98" s="76"/>
      <c r="D98" s="76"/>
      <c r="E98" s="76"/>
      <c r="F98" s="76"/>
      <c r="G98" s="76"/>
    </row>
    <row r="99" spans="2:7" x14ac:dyDescent="0.55000000000000004">
      <c r="B99" s="76"/>
      <c r="C99" s="76"/>
      <c r="D99" s="76"/>
      <c r="E99" s="76"/>
      <c r="F99" s="76"/>
      <c r="G99" s="76"/>
    </row>
    <row r="100" spans="2:7" x14ac:dyDescent="0.55000000000000004">
      <c r="B100" s="76"/>
      <c r="C100" s="76"/>
      <c r="D100" s="76"/>
      <c r="E100" s="76"/>
      <c r="F100" s="76"/>
      <c r="G100" s="76"/>
    </row>
    <row r="101" spans="2:7" x14ac:dyDescent="0.55000000000000004">
      <c r="B101" s="76"/>
      <c r="C101" s="76"/>
      <c r="D101" s="76"/>
      <c r="E101" s="76"/>
      <c r="F101" s="76"/>
      <c r="G101" s="76"/>
    </row>
    <row r="102" spans="2:7" x14ac:dyDescent="0.55000000000000004">
      <c r="B102" s="76"/>
      <c r="C102" s="76"/>
      <c r="D102" s="76"/>
      <c r="E102" s="76"/>
      <c r="F102" s="76"/>
      <c r="G102" s="76"/>
    </row>
    <row r="103" spans="2:7" x14ac:dyDescent="0.55000000000000004">
      <c r="B103" s="76"/>
      <c r="C103" s="76"/>
      <c r="D103" s="76"/>
      <c r="E103" s="76"/>
      <c r="F103" s="76"/>
      <c r="G103" s="76"/>
    </row>
    <row r="104" spans="2:7" x14ac:dyDescent="0.55000000000000004">
      <c r="B104" s="76"/>
      <c r="C104" s="76"/>
      <c r="D104" s="76"/>
      <c r="E104" s="76"/>
      <c r="F104" s="76"/>
      <c r="G104" s="76"/>
    </row>
    <row r="105" spans="2:7" x14ac:dyDescent="0.55000000000000004">
      <c r="B105" s="76"/>
      <c r="C105" s="76"/>
      <c r="D105" s="76"/>
      <c r="E105" s="76"/>
      <c r="F105" s="76"/>
      <c r="G105" s="76"/>
    </row>
    <row r="106" spans="2:7" x14ac:dyDescent="0.55000000000000004">
      <c r="B106" s="76"/>
      <c r="C106" s="76"/>
      <c r="D106" s="76"/>
      <c r="E106" s="76"/>
      <c r="F106" s="76"/>
      <c r="G106" s="76"/>
    </row>
    <row r="107" spans="2:7" x14ac:dyDescent="0.55000000000000004">
      <c r="B107" s="76"/>
      <c r="C107" s="76"/>
      <c r="D107" s="76"/>
      <c r="E107" s="76"/>
      <c r="F107" s="76"/>
      <c r="G107" s="76"/>
    </row>
    <row r="108" spans="2:7" x14ac:dyDescent="0.55000000000000004">
      <c r="B108" s="76"/>
      <c r="C108" s="76"/>
      <c r="D108" s="76"/>
      <c r="E108" s="76"/>
      <c r="F108" s="76"/>
      <c r="G108" s="76"/>
    </row>
    <row r="109" spans="2:7" x14ac:dyDescent="0.55000000000000004">
      <c r="B109" s="76"/>
      <c r="C109" s="76"/>
      <c r="D109" s="76"/>
      <c r="E109" s="76"/>
      <c r="F109" s="76"/>
      <c r="G109" s="76"/>
    </row>
    <row r="110" spans="2:7" x14ac:dyDescent="0.55000000000000004">
      <c r="B110" s="76"/>
      <c r="C110" s="76"/>
      <c r="D110" s="76"/>
      <c r="E110" s="76"/>
      <c r="F110" s="76"/>
      <c r="G110" s="76"/>
    </row>
    <row r="111" spans="2:7" x14ac:dyDescent="0.55000000000000004">
      <c r="B111" s="76"/>
      <c r="C111" s="76"/>
      <c r="D111" s="76"/>
      <c r="E111" s="76"/>
      <c r="F111" s="76"/>
      <c r="G111" s="76"/>
    </row>
    <row r="112" spans="2:7" x14ac:dyDescent="0.55000000000000004">
      <c r="B112" s="76"/>
      <c r="C112" s="76"/>
      <c r="D112" s="76"/>
      <c r="E112" s="76"/>
      <c r="F112" s="76"/>
      <c r="G112" s="76"/>
    </row>
    <row r="113" spans="2:7" x14ac:dyDescent="0.55000000000000004">
      <c r="B113" s="76"/>
      <c r="C113" s="76"/>
      <c r="D113" s="76"/>
      <c r="E113" s="76"/>
      <c r="F113" s="76"/>
      <c r="G113" s="76"/>
    </row>
    <row r="114" spans="2:7" x14ac:dyDescent="0.55000000000000004">
      <c r="B114" s="76"/>
      <c r="C114" s="76"/>
      <c r="D114" s="76"/>
      <c r="E114" s="76"/>
      <c r="F114" s="76"/>
      <c r="G114" s="76"/>
    </row>
    <row r="115" spans="2:7" x14ac:dyDescent="0.55000000000000004">
      <c r="B115" s="76"/>
      <c r="C115" s="76"/>
      <c r="D115" s="76"/>
      <c r="E115" s="76"/>
      <c r="F115" s="76"/>
      <c r="G115" s="76"/>
    </row>
    <row r="116" spans="2:7" x14ac:dyDescent="0.55000000000000004">
      <c r="B116" s="76"/>
      <c r="C116" s="76"/>
      <c r="D116" s="76"/>
      <c r="E116" s="76"/>
      <c r="F116" s="76"/>
      <c r="G116" s="76"/>
    </row>
    <row r="117" spans="2:7" x14ac:dyDescent="0.55000000000000004">
      <c r="B117" s="76"/>
      <c r="C117" s="76"/>
      <c r="D117" s="76"/>
      <c r="E117" s="76"/>
      <c r="F117" s="76"/>
      <c r="G117" s="76"/>
    </row>
    <row r="118" spans="2:7" x14ac:dyDescent="0.55000000000000004">
      <c r="B118" s="76"/>
      <c r="C118" s="76"/>
      <c r="D118" s="76"/>
      <c r="E118" s="76"/>
      <c r="F118" s="76"/>
      <c r="G118" s="76"/>
    </row>
    <row r="119" spans="2:7" x14ac:dyDescent="0.55000000000000004">
      <c r="B119" s="76"/>
      <c r="C119" s="76"/>
      <c r="D119" s="76"/>
      <c r="E119" s="76"/>
      <c r="F119" s="76"/>
      <c r="G119" s="76"/>
    </row>
    <row r="120" spans="2:7" x14ac:dyDescent="0.55000000000000004">
      <c r="B120" s="76"/>
      <c r="C120" s="76"/>
      <c r="D120" s="76"/>
      <c r="E120" s="76"/>
      <c r="F120" s="76"/>
      <c r="G120" s="76"/>
    </row>
    <row r="121" spans="2:7" x14ac:dyDescent="0.55000000000000004">
      <c r="B121" s="76"/>
      <c r="C121" s="76"/>
      <c r="D121" s="76"/>
      <c r="E121" s="76"/>
      <c r="F121" s="76"/>
      <c r="G121" s="76"/>
    </row>
    <row r="122" spans="2:7" x14ac:dyDescent="0.55000000000000004">
      <c r="B122" s="76"/>
      <c r="C122" s="76"/>
      <c r="D122" s="76"/>
      <c r="E122" s="76"/>
      <c r="F122" s="76"/>
      <c r="G122" s="76"/>
    </row>
    <row r="123" spans="2:7" x14ac:dyDescent="0.55000000000000004">
      <c r="B123" s="76"/>
      <c r="C123" s="76"/>
      <c r="D123" s="76"/>
      <c r="E123" s="76"/>
      <c r="F123" s="76"/>
      <c r="G123" s="76"/>
    </row>
    <row r="124" spans="2:7" x14ac:dyDescent="0.55000000000000004">
      <c r="B124" s="76"/>
      <c r="C124" s="76"/>
      <c r="D124" s="76"/>
      <c r="E124" s="76"/>
      <c r="F124" s="76"/>
      <c r="G124" s="76"/>
    </row>
    <row r="125" spans="2:7" x14ac:dyDescent="0.55000000000000004">
      <c r="B125" s="76"/>
      <c r="C125" s="76"/>
      <c r="D125" s="76"/>
      <c r="E125" s="76"/>
      <c r="F125" s="76"/>
      <c r="G125" s="76"/>
    </row>
    <row r="126" spans="2:7" x14ac:dyDescent="0.55000000000000004">
      <c r="B126" s="76"/>
      <c r="C126" s="76"/>
      <c r="D126" s="76"/>
      <c r="E126" s="76"/>
      <c r="F126" s="76"/>
      <c r="G126" s="76"/>
    </row>
    <row r="127" spans="2:7" x14ac:dyDescent="0.55000000000000004">
      <c r="B127" s="76"/>
      <c r="C127" s="76"/>
      <c r="D127" s="76"/>
      <c r="E127" s="76"/>
      <c r="F127" s="76"/>
      <c r="G127" s="76"/>
    </row>
    <row r="128" spans="2:7" x14ac:dyDescent="0.55000000000000004">
      <c r="B128" s="76"/>
      <c r="C128" s="76"/>
      <c r="D128" s="76"/>
      <c r="E128" s="76"/>
      <c r="F128" s="76"/>
      <c r="G128" s="76"/>
    </row>
    <row r="129" spans="2:7" x14ac:dyDescent="0.55000000000000004">
      <c r="B129" s="76"/>
      <c r="C129" s="76"/>
      <c r="D129" s="76"/>
      <c r="E129" s="76"/>
      <c r="F129" s="76"/>
      <c r="G129" s="76"/>
    </row>
    <row r="130" spans="2:7" x14ac:dyDescent="0.55000000000000004">
      <c r="B130" s="76"/>
      <c r="C130" s="76"/>
      <c r="D130" s="76"/>
      <c r="E130" s="76"/>
      <c r="F130" s="76"/>
      <c r="G130" s="76"/>
    </row>
    <row r="131" spans="2:7" x14ac:dyDescent="0.55000000000000004">
      <c r="B131" s="76"/>
      <c r="C131" s="76"/>
      <c r="D131" s="76"/>
      <c r="E131" s="76"/>
      <c r="F131" s="76"/>
      <c r="G131" s="76"/>
    </row>
    <row r="132" spans="2:7" x14ac:dyDescent="0.55000000000000004">
      <c r="B132" s="76"/>
      <c r="C132" s="76"/>
      <c r="D132" s="76"/>
      <c r="E132" s="76"/>
      <c r="F132" s="76"/>
      <c r="G132" s="76"/>
    </row>
    <row r="133" spans="2:7" x14ac:dyDescent="0.55000000000000004">
      <c r="B133" s="76"/>
      <c r="C133" s="76"/>
      <c r="D133" s="76"/>
      <c r="E133" s="76"/>
      <c r="F133" s="76"/>
      <c r="G133" s="76"/>
    </row>
    <row r="134" spans="2:7" x14ac:dyDescent="0.55000000000000004">
      <c r="B134" s="76"/>
      <c r="C134" s="76"/>
      <c r="D134" s="76"/>
      <c r="E134" s="76"/>
      <c r="F134" s="76"/>
      <c r="G134" s="76"/>
    </row>
    <row r="135" spans="2:7" x14ac:dyDescent="0.55000000000000004">
      <c r="B135" s="76"/>
      <c r="C135" s="76"/>
      <c r="D135" s="76"/>
      <c r="E135" s="76"/>
      <c r="F135" s="76"/>
      <c r="G135" s="76"/>
    </row>
    <row r="136" spans="2:7" x14ac:dyDescent="0.55000000000000004">
      <c r="B136" s="76"/>
      <c r="C136" s="76"/>
      <c r="D136" s="76"/>
      <c r="E136" s="76"/>
      <c r="F136" s="76"/>
      <c r="G136" s="76"/>
    </row>
    <row r="137" spans="2:7" x14ac:dyDescent="0.55000000000000004">
      <c r="B137" s="76"/>
      <c r="C137" s="76"/>
      <c r="D137" s="76"/>
      <c r="E137" s="76"/>
      <c r="F137" s="76"/>
      <c r="G137" s="76"/>
    </row>
    <row r="138" spans="2:7" x14ac:dyDescent="0.55000000000000004">
      <c r="B138" s="76"/>
      <c r="C138" s="76"/>
      <c r="D138" s="76"/>
      <c r="E138" s="76"/>
      <c r="F138" s="76"/>
      <c r="G138" s="76"/>
    </row>
    <row r="139" spans="2:7" x14ac:dyDescent="0.55000000000000004">
      <c r="B139" s="76"/>
      <c r="C139" s="76"/>
      <c r="D139" s="76"/>
      <c r="E139" s="76"/>
      <c r="F139" s="76"/>
      <c r="G139" s="76"/>
    </row>
    <row r="140" spans="2:7" x14ac:dyDescent="0.55000000000000004">
      <c r="B140" s="76"/>
      <c r="C140" s="76"/>
      <c r="D140" s="76"/>
      <c r="E140" s="76"/>
      <c r="F140" s="76"/>
      <c r="G140" s="76"/>
    </row>
    <row r="141" spans="2:7" x14ac:dyDescent="0.55000000000000004">
      <c r="B141" s="76"/>
      <c r="C141" s="76"/>
      <c r="D141" s="76"/>
      <c r="E141" s="76"/>
      <c r="F141" s="76"/>
      <c r="G141" s="76"/>
    </row>
    <row r="142" spans="2:7" x14ac:dyDescent="0.55000000000000004">
      <c r="B142" s="76"/>
      <c r="C142" s="76"/>
      <c r="D142" s="76"/>
      <c r="E142" s="76"/>
      <c r="F142" s="76"/>
      <c r="G142" s="76"/>
    </row>
    <row r="143" spans="2:7" x14ac:dyDescent="0.55000000000000004">
      <c r="B143" s="76"/>
      <c r="C143" s="76"/>
      <c r="D143" s="76"/>
      <c r="E143" s="76"/>
      <c r="F143" s="76"/>
      <c r="G143" s="76"/>
    </row>
    <row r="144" spans="2:7" x14ac:dyDescent="0.55000000000000004">
      <c r="B144" s="76"/>
      <c r="C144" s="76"/>
      <c r="D144" s="76"/>
      <c r="E144" s="76"/>
      <c r="F144" s="76"/>
      <c r="G144" s="76"/>
    </row>
    <row r="145" spans="2:7" x14ac:dyDescent="0.55000000000000004">
      <c r="B145" s="76"/>
      <c r="C145" s="76"/>
      <c r="D145" s="76"/>
      <c r="E145" s="76"/>
      <c r="F145" s="76"/>
      <c r="G145" s="76"/>
    </row>
    <row r="146" spans="2:7" x14ac:dyDescent="0.55000000000000004">
      <c r="B146" s="76"/>
      <c r="C146" s="76"/>
      <c r="D146" s="76"/>
      <c r="E146" s="76"/>
      <c r="F146" s="76"/>
      <c r="G146" s="76"/>
    </row>
    <row r="147" spans="2:7" x14ac:dyDescent="0.55000000000000004">
      <c r="B147" s="76"/>
      <c r="C147" s="76"/>
      <c r="D147" s="76"/>
      <c r="E147" s="76"/>
      <c r="F147" s="76"/>
      <c r="G147" s="76"/>
    </row>
    <row r="148" spans="2:7" x14ac:dyDescent="0.55000000000000004">
      <c r="B148" s="76"/>
      <c r="C148" s="76"/>
      <c r="D148" s="76"/>
      <c r="E148" s="76"/>
      <c r="F148" s="76"/>
      <c r="G148" s="76"/>
    </row>
    <row r="149" spans="2:7" x14ac:dyDescent="0.55000000000000004">
      <c r="B149" s="76"/>
      <c r="C149" s="76"/>
      <c r="D149" s="76"/>
      <c r="E149" s="76"/>
      <c r="F149" s="76"/>
      <c r="G149" s="76"/>
    </row>
    <row r="150" spans="2:7" x14ac:dyDescent="0.55000000000000004">
      <c r="B150" s="76"/>
      <c r="C150" s="76"/>
      <c r="D150" s="76"/>
      <c r="E150" s="76"/>
      <c r="F150" s="76"/>
      <c r="G150" s="76"/>
    </row>
    <row r="151" spans="2:7" x14ac:dyDescent="0.55000000000000004">
      <c r="B151" s="76"/>
      <c r="C151" s="76"/>
      <c r="D151" s="76"/>
      <c r="E151" s="76"/>
      <c r="F151" s="76"/>
      <c r="G151" s="76"/>
    </row>
    <row r="152" spans="2:7" x14ac:dyDescent="0.55000000000000004">
      <c r="B152" s="76"/>
      <c r="C152" s="76"/>
      <c r="D152" s="76"/>
      <c r="E152" s="76"/>
      <c r="F152" s="76"/>
      <c r="G152" s="76"/>
    </row>
    <row r="153" spans="2:7" x14ac:dyDescent="0.55000000000000004">
      <c r="B153" s="76"/>
      <c r="C153" s="76"/>
      <c r="D153" s="76"/>
      <c r="E153" s="76"/>
      <c r="F153" s="76"/>
      <c r="G153" s="76"/>
    </row>
    <row r="154" spans="2:7" x14ac:dyDescent="0.55000000000000004">
      <c r="B154" s="76"/>
      <c r="C154" s="76"/>
      <c r="D154" s="76"/>
      <c r="E154" s="76"/>
      <c r="F154" s="76"/>
      <c r="G154" s="76"/>
    </row>
    <row r="155" spans="2:7" x14ac:dyDescent="0.55000000000000004">
      <c r="B155" s="76"/>
      <c r="C155" s="76"/>
      <c r="D155" s="76"/>
      <c r="E155" s="76"/>
      <c r="F155" s="76"/>
      <c r="G155" s="76"/>
    </row>
    <row r="156" spans="2:7" x14ac:dyDescent="0.55000000000000004">
      <c r="B156" s="76"/>
      <c r="C156" s="76"/>
      <c r="D156" s="76"/>
      <c r="E156" s="76"/>
      <c r="F156" s="76"/>
      <c r="G156" s="76"/>
    </row>
    <row r="157" spans="2:7" x14ac:dyDescent="0.55000000000000004">
      <c r="B157" s="76"/>
      <c r="C157" s="76"/>
      <c r="D157" s="76"/>
      <c r="E157" s="76"/>
      <c r="F157" s="76"/>
      <c r="G157" s="76"/>
    </row>
    <row r="158" spans="2:7" x14ac:dyDescent="0.55000000000000004">
      <c r="B158" s="76"/>
      <c r="C158" s="76"/>
      <c r="D158" s="76"/>
      <c r="E158" s="76"/>
      <c r="F158" s="76"/>
      <c r="G158" s="76"/>
    </row>
    <row r="159" spans="2:7" x14ac:dyDescent="0.55000000000000004">
      <c r="B159" s="76"/>
      <c r="C159" s="76"/>
      <c r="D159" s="76"/>
      <c r="E159" s="76"/>
      <c r="F159" s="76"/>
      <c r="G159" s="76"/>
    </row>
    <row r="160" spans="2:7" x14ac:dyDescent="0.55000000000000004">
      <c r="B160" s="76"/>
      <c r="C160" s="76"/>
      <c r="D160" s="76"/>
      <c r="E160" s="76"/>
      <c r="F160" s="76"/>
      <c r="G160" s="76"/>
    </row>
    <row r="161" spans="2:7" x14ac:dyDescent="0.55000000000000004">
      <c r="B161" s="76"/>
      <c r="C161" s="76"/>
      <c r="D161" s="76"/>
      <c r="E161" s="76"/>
      <c r="F161" s="76"/>
      <c r="G161" s="76"/>
    </row>
    <row r="162" spans="2:7" x14ac:dyDescent="0.55000000000000004">
      <c r="B162" s="76"/>
      <c r="C162" s="76"/>
      <c r="D162" s="76"/>
      <c r="E162" s="76"/>
      <c r="F162" s="76"/>
      <c r="G162" s="76"/>
    </row>
    <row r="163" spans="2:7" x14ac:dyDescent="0.55000000000000004">
      <c r="B163" s="76"/>
      <c r="C163" s="76"/>
      <c r="D163" s="76"/>
      <c r="E163" s="76"/>
      <c r="F163" s="76"/>
      <c r="G163" s="76"/>
    </row>
    <row r="164" spans="2:7" x14ac:dyDescent="0.55000000000000004">
      <c r="B164" s="76"/>
      <c r="C164" s="76"/>
      <c r="D164" s="76"/>
      <c r="E164" s="76"/>
      <c r="F164" s="76"/>
      <c r="G164" s="76"/>
    </row>
    <row r="165" spans="2:7" x14ac:dyDescent="0.55000000000000004">
      <c r="B165" s="76"/>
      <c r="C165" s="76"/>
      <c r="D165" s="76"/>
      <c r="E165" s="76"/>
      <c r="F165" s="76"/>
      <c r="G165" s="76"/>
    </row>
    <row r="166" spans="2:7" x14ac:dyDescent="0.55000000000000004">
      <c r="B166" s="76"/>
      <c r="C166" s="76"/>
      <c r="D166" s="76"/>
      <c r="E166" s="76"/>
      <c r="F166" s="76"/>
      <c r="G166" s="76"/>
    </row>
    <row r="167" spans="2:7" x14ac:dyDescent="0.55000000000000004">
      <c r="B167" s="76"/>
      <c r="C167" s="76"/>
      <c r="D167" s="76"/>
      <c r="E167" s="76"/>
      <c r="F167" s="76"/>
      <c r="G167" s="76"/>
    </row>
    <row r="168" spans="2:7" x14ac:dyDescent="0.55000000000000004">
      <c r="B168" s="76"/>
      <c r="C168" s="76"/>
      <c r="D168" s="76"/>
      <c r="E168" s="76"/>
      <c r="F168" s="76"/>
      <c r="G168" s="76"/>
    </row>
    <row r="169" spans="2:7" x14ac:dyDescent="0.55000000000000004">
      <c r="B169" s="76"/>
      <c r="C169" s="76"/>
      <c r="D169" s="76"/>
      <c r="E169" s="76"/>
      <c r="F169" s="76"/>
      <c r="G169" s="76"/>
    </row>
    <row r="170" spans="2:7" x14ac:dyDescent="0.55000000000000004">
      <c r="B170" s="76"/>
      <c r="C170" s="76"/>
      <c r="D170" s="76"/>
      <c r="E170" s="76"/>
      <c r="F170" s="76"/>
      <c r="G170" s="76"/>
    </row>
    <row r="171" spans="2:7" x14ac:dyDescent="0.55000000000000004">
      <c r="B171" s="76"/>
      <c r="C171" s="76"/>
      <c r="D171" s="76"/>
      <c r="E171" s="76"/>
      <c r="F171" s="76"/>
      <c r="G171" s="76"/>
    </row>
    <row r="172" spans="2:7" x14ac:dyDescent="0.55000000000000004">
      <c r="B172" s="76"/>
      <c r="C172" s="76"/>
      <c r="D172" s="76"/>
      <c r="E172" s="76"/>
      <c r="F172" s="76"/>
      <c r="G172" s="76"/>
    </row>
    <row r="173" spans="2:7" x14ac:dyDescent="0.55000000000000004">
      <c r="B173" s="76"/>
      <c r="C173" s="76"/>
      <c r="D173" s="76"/>
      <c r="E173" s="76"/>
      <c r="F173" s="76"/>
      <c r="G173" s="76"/>
    </row>
    <row r="174" spans="2:7" x14ac:dyDescent="0.55000000000000004">
      <c r="B174" s="76"/>
      <c r="C174" s="76"/>
      <c r="D174" s="76"/>
      <c r="E174" s="76"/>
      <c r="F174" s="76"/>
      <c r="G174" s="76"/>
    </row>
    <row r="175" spans="2:7" x14ac:dyDescent="0.55000000000000004">
      <c r="B175" s="76"/>
      <c r="C175" s="76"/>
      <c r="D175" s="76"/>
      <c r="E175" s="76"/>
      <c r="F175" s="76"/>
      <c r="G175" s="76"/>
    </row>
    <row r="176" spans="2:7" x14ac:dyDescent="0.55000000000000004">
      <c r="B176" s="76"/>
      <c r="C176" s="76"/>
      <c r="D176" s="76"/>
      <c r="E176" s="76"/>
      <c r="F176" s="76"/>
      <c r="G176" s="76"/>
    </row>
    <row r="177" spans="2:7" x14ac:dyDescent="0.55000000000000004">
      <c r="B177" s="76"/>
      <c r="C177" s="76"/>
      <c r="D177" s="76"/>
      <c r="E177" s="76"/>
      <c r="F177" s="76"/>
      <c r="G177" s="76"/>
    </row>
    <row r="178" spans="2:7" x14ac:dyDescent="0.55000000000000004">
      <c r="B178" s="76"/>
      <c r="C178" s="76"/>
      <c r="D178" s="76"/>
      <c r="E178" s="76"/>
      <c r="F178" s="76"/>
      <c r="G178" s="76"/>
    </row>
    <row r="179" spans="2:7" x14ac:dyDescent="0.55000000000000004">
      <c r="B179" s="76"/>
      <c r="C179" s="76"/>
      <c r="D179" s="76"/>
      <c r="E179" s="76"/>
      <c r="F179" s="76"/>
      <c r="G179" s="76"/>
    </row>
    <row r="180" spans="2:7" x14ac:dyDescent="0.55000000000000004">
      <c r="B180" s="76"/>
      <c r="C180" s="76"/>
      <c r="D180" s="76"/>
      <c r="E180" s="76"/>
      <c r="F180" s="76"/>
      <c r="G180" s="76"/>
    </row>
    <row r="181" spans="2:7" x14ac:dyDescent="0.55000000000000004">
      <c r="B181" s="76"/>
      <c r="C181" s="76"/>
      <c r="D181" s="76"/>
      <c r="E181" s="76"/>
      <c r="F181" s="76"/>
      <c r="G181" s="76"/>
    </row>
    <row r="182" spans="2:7" x14ac:dyDescent="0.55000000000000004">
      <c r="B182" s="76"/>
      <c r="C182" s="76"/>
      <c r="D182" s="76"/>
      <c r="E182" s="76"/>
      <c r="F182" s="76"/>
      <c r="G182" s="76"/>
    </row>
    <row r="183" spans="2:7" x14ac:dyDescent="0.55000000000000004">
      <c r="B183" s="76"/>
      <c r="C183" s="76"/>
      <c r="D183" s="76"/>
      <c r="E183" s="76"/>
      <c r="F183" s="76"/>
      <c r="G183" s="76"/>
    </row>
    <row r="184" spans="2:7" x14ac:dyDescent="0.55000000000000004">
      <c r="B184" s="76"/>
      <c r="C184" s="76"/>
      <c r="D184" s="76"/>
      <c r="E184" s="76"/>
      <c r="F184" s="76"/>
      <c r="G184" s="76"/>
    </row>
    <row r="185" spans="2:7" x14ac:dyDescent="0.55000000000000004">
      <c r="B185" s="76"/>
      <c r="C185" s="76"/>
      <c r="D185" s="76"/>
      <c r="E185" s="76"/>
      <c r="F185" s="76"/>
      <c r="G185" s="76"/>
    </row>
    <row r="186" spans="2:7" x14ac:dyDescent="0.55000000000000004">
      <c r="B186" s="76"/>
      <c r="C186" s="76"/>
      <c r="D186" s="76"/>
      <c r="E186" s="76"/>
      <c r="F186" s="76"/>
      <c r="G186" s="76"/>
    </row>
    <row r="187" spans="2:7" x14ac:dyDescent="0.55000000000000004">
      <c r="B187" s="76"/>
      <c r="C187" s="76"/>
      <c r="D187" s="76"/>
      <c r="E187" s="76"/>
      <c r="F187" s="76"/>
      <c r="G187" s="76"/>
    </row>
    <row r="188" spans="2:7" x14ac:dyDescent="0.55000000000000004">
      <c r="B188" s="76"/>
      <c r="C188" s="76"/>
      <c r="D188" s="76"/>
      <c r="E188" s="76"/>
      <c r="F188" s="76"/>
      <c r="G188" s="76"/>
    </row>
    <row r="189" spans="2:7" x14ac:dyDescent="0.55000000000000004">
      <c r="B189" s="76"/>
      <c r="C189" s="76"/>
      <c r="D189" s="76"/>
      <c r="E189" s="76"/>
      <c r="F189" s="76"/>
      <c r="G189" s="76"/>
    </row>
    <row r="190" spans="2:7" x14ac:dyDescent="0.55000000000000004">
      <c r="B190" s="76"/>
      <c r="C190" s="76"/>
      <c r="D190" s="76"/>
      <c r="E190" s="76"/>
      <c r="F190" s="76"/>
      <c r="G190" s="76"/>
    </row>
    <row r="191" spans="2:7" x14ac:dyDescent="0.55000000000000004">
      <c r="B191" s="76"/>
      <c r="C191" s="76"/>
      <c r="D191" s="76"/>
      <c r="E191" s="76"/>
      <c r="F191" s="76"/>
      <c r="G191" s="76"/>
    </row>
    <row r="192" spans="2:7" x14ac:dyDescent="0.55000000000000004">
      <c r="B192" s="76"/>
      <c r="C192" s="76"/>
      <c r="D192" s="76"/>
      <c r="E192" s="76"/>
      <c r="F192" s="76"/>
      <c r="G192" s="76"/>
    </row>
    <row r="193" spans="2:7" x14ac:dyDescent="0.55000000000000004">
      <c r="B193" s="76"/>
      <c r="C193" s="76"/>
      <c r="D193" s="76"/>
      <c r="E193" s="76"/>
      <c r="F193" s="76"/>
      <c r="G193" s="76"/>
    </row>
    <row r="194" spans="2:7" x14ac:dyDescent="0.55000000000000004">
      <c r="B194" s="76"/>
      <c r="C194" s="76"/>
      <c r="D194" s="76"/>
      <c r="E194" s="76"/>
      <c r="F194" s="76"/>
      <c r="G194" s="76"/>
    </row>
    <row r="195" spans="2:7" x14ac:dyDescent="0.55000000000000004">
      <c r="B195" s="76"/>
      <c r="C195" s="76"/>
      <c r="D195" s="76"/>
      <c r="E195" s="76"/>
      <c r="F195" s="76"/>
      <c r="G195" s="76"/>
    </row>
    <row r="196" spans="2:7" x14ac:dyDescent="0.55000000000000004">
      <c r="B196" s="76"/>
      <c r="C196" s="76"/>
      <c r="D196" s="76"/>
      <c r="E196" s="76"/>
      <c r="F196" s="76"/>
      <c r="G196" s="76"/>
    </row>
    <row r="197" spans="2:7" x14ac:dyDescent="0.55000000000000004">
      <c r="B197" s="76"/>
      <c r="C197" s="76"/>
      <c r="D197" s="76"/>
      <c r="E197" s="76"/>
      <c r="F197" s="76"/>
      <c r="G197" s="76"/>
    </row>
    <row r="198" spans="2:7" x14ac:dyDescent="0.55000000000000004">
      <c r="B198" s="76"/>
      <c r="C198" s="76"/>
      <c r="D198" s="76"/>
      <c r="E198" s="76"/>
      <c r="F198" s="76"/>
      <c r="G198" s="76"/>
    </row>
    <row r="199" spans="2:7" x14ac:dyDescent="0.55000000000000004">
      <c r="B199" s="76"/>
      <c r="C199" s="76"/>
      <c r="D199" s="76"/>
      <c r="E199" s="76"/>
      <c r="F199" s="76"/>
      <c r="G199" s="76"/>
    </row>
    <row r="200" spans="2:7" x14ac:dyDescent="0.55000000000000004">
      <c r="B200" s="76"/>
      <c r="C200" s="76"/>
      <c r="D200" s="76"/>
      <c r="E200" s="76"/>
      <c r="F200" s="76"/>
      <c r="G200" s="76"/>
    </row>
    <row r="201" spans="2:7" x14ac:dyDescent="0.55000000000000004">
      <c r="B201" s="76"/>
      <c r="C201" s="76"/>
      <c r="D201" s="76"/>
      <c r="E201" s="76"/>
      <c r="F201" s="76"/>
      <c r="G201" s="76"/>
    </row>
    <row r="202" spans="2:7" x14ac:dyDescent="0.55000000000000004">
      <c r="B202" s="76"/>
      <c r="C202" s="76"/>
      <c r="D202" s="76"/>
      <c r="E202" s="76"/>
      <c r="F202" s="76"/>
      <c r="G202" s="76"/>
    </row>
    <row r="203" spans="2:7" x14ac:dyDescent="0.55000000000000004">
      <c r="B203" s="76"/>
      <c r="C203" s="76"/>
      <c r="D203" s="76"/>
      <c r="E203" s="76"/>
      <c r="F203" s="76"/>
      <c r="G203" s="76"/>
    </row>
    <row r="204" spans="2:7" x14ac:dyDescent="0.55000000000000004">
      <c r="B204" s="76"/>
      <c r="C204" s="76"/>
      <c r="D204" s="76"/>
      <c r="E204" s="76"/>
      <c r="F204" s="76"/>
      <c r="G204" s="76"/>
    </row>
    <row r="205" spans="2:7" x14ac:dyDescent="0.55000000000000004">
      <c r="B205" s="76"/>
      <c r="C205" s="76"/>
      <c r="D205" s="76"/>
      <c r="E205" s="76"/>
      <c r="F205" s="76"/>
      <c r="G205" s="76"/>
    </row>
    <row r="206" spans="2:7" x14ac:dyDescent="0.55000000000000004">
      <c r="B206" s="76"/>
      <c r="C206" s="76"/>
      <c r="D206" s="76"/>
      <c r="E206" s="76"/>
      <c r="F206" s="76"/>
      <c r="G206" s="76"/>
    </row>
    <row r="207" spans="2:7" x14ac:dyDescent="0.55000000000000004">
      <c r="B207" s="76"/>
      <c r="C207" s="76"/>
      <c r="D207" s="76"/>
      <c r="E207" s="76"/>
      <c r="F207" s="76"/>
      <c r="G207" s="76"/>
    </row>
    <row r="208" spans="2:7" x14ac:dyDescent="0.55000000000000004">
      <c r="B208" s="76"/>
      <c r="C208" s="76"/>
      <c r="D208" s="76"/>
      <c r="E208" s="76"/>
      <c r="F208" s="76"/>
      <c r="G208" s="76"/>
    </row>
    <row r="209" spans="2:7" x14ac:dyDescent="0.55000000000000004">
      <c r="B209" s="76"/>
      <c r="C209" s="76"/>
      <c r="D209" s="76"/>
      <c r="E209" s="76"/>
      <c r="F209" s="76"/>
      <c r="G209" s="76"/>
    </row>
    <row r="210" spans="2:7" x14ac:dyDescent="0.55000000000000004">
      <c r="B210" s="76"/>
      <c r="C210" s="76"/>
      <c r="D210" s="76"/>
      <c r="E210" s="76"/>
      <c r="F210" s="76"/>
      <c r="G210" s="76"/>
    </row>
    <row r="211" spans="2:7" x14ac:dyDescent="0.55000000000000004">
      <c r="B211" s="76"/>
      <c r="C211" s="76"/>
      <c r="D211" s="76"/>
      <c r="E211" s="76"/>
      <c r="F211" s="76"/>
      <c r="G211" s="76"/>
    </row>
    <row r="212" spans="2:7" x14ac:dyDescent="0.55000000000000004">
      <c r="B212" s="76"/>
      <c r="C212" s="76"/>
      <c r="D212" s="76"/>
      <c r="E212" s="76"/>
      <c r="F212" s="76"/>
      <c r="G212" s="76"/>
    </row>
    <row r="213" spans="2:7" x14ac:dyDescent="0.55000000000000004">
      <c r="B213" s="76"/>
      <c r="C213" s="76"/>
      <c r="D213" s="76"/>
      <c r="E213" s="76"/>
      <c r="F213" s="76"/>
      <c r="G213" s="76"/>
    </row>
    <row r="214" spans="2:7" x14ac:dyDescent="0.55000000000000004">
      <c r="B214" s="76"/>
      <c r="C214" s="76"/>
      <c r="D214" s="76"/>
      <c r="E214" s="76"/>
      <c r="F214" s="76"/>
      <c r="G214" s="76"/>
    </row>
    <row r="215" spans="2:7" x14ac:dyDescent="0.55000000000000004">
      <c r="B215" s="76"/>
      <c r="C215" s="76"/>
      <c r="D215" s="76"/>
      <c r="E215" s="76"/>
      <c r="F215" s="76"/>
      <c r="G215" s="76"/>
    </row>
    <row r="216" spans="2:7" x14ac:dyDescent="0.55000000000000004">
      <c r="B216" s="76"/>
      <c r="C216" s="76"/>
      <c r="D216" s="76"/>
      <c r="E216" s="76"/>
      <c r="F216" s="76"/>
      <c r="G216" s="76"/>
    </row>
    <row r="217" spans="2:7" x14ac:dyDescent="0.55000000000000004">
      <c r="B217" s="76"/>
      <c r="C217" s="76"/>
      <c r="D217" s="76"/>
      <c r="E217" s="76"/>
      <c r="F217" s="76"/>
      <c r="G217" s="76"/>
    </row>
    <row r="218" spans="2:7" x14ac:dyDescent="0.55000000000000004">
      <c r="B218" s="76"/>
      <c r="C218" s="76"/>
      <c r="D218" s="76"/>
      <c r="E218" s="76"/>
      <c r="F218" s="76"/>
      <c r="G218" s="76"/>
    </row>
    <row r="219" spans="2:7" x14ac:dyDescent="0.55000000000000004">
      <c r="B219" s="76"/>
      <c r="C219" s="76"/>
      <c r="D219" s="76"/>
      <c r="E219" s="76"/>
      <c r="F219" s="76"/>
      <c r="G219" s="76"/>
    </row>
    <row r="220" spans="2:7" x14ac:dyDescent="0.55000000000000004">
      <c r="B220" s="76"/>
      <c r="C220" s="76"/>
      <c r="D220" s="76"/>
      <c r="E220" s="76"/>
      <c r="F220" s="76"/>
      <c r="G220" s="76"/>
    </row>
    <row r="221" spans="2:7" x14ac:dyDescent="0.55000000000000004">
      <c r="B221" s="76"/>
      <c r="C221" s="76"/>
      <c r="D221" s="76"/>
      <c r="E221" s="76"/>
      <c r="F221" s="76"/>
      <c r="G221" s="76"/>
    </row>
    <row r="222" spans="2:7" x14ac:dyDescent="0.55000000000000004">
      <c r="B222" s="76"/>
      <c r="C222" s="76"/>
      <c r="D222" s="76"/>
      <c r="E222" s="76"/>
      <c r="F222" s="76"/>
      <c r="G222" s="76"/>
    </row>
    <row r="223" spans="2:7" x14ac:dyDescent="0.55000000000000004">
      <c r="B223" s="76"/>
      <c r="C223" s="76"/>
      <c r="D223" s="76"/>
      <c r="E223" s="76"/>
      <c r="F223" s="76"/>
      <c r="G223" s="76"/>
    </row>
    <row r="224" spans="2:7" x14ac:dyDescent="0.55000000000000004">
      <c r="B224" s="76"/>
      <c r="C224" s="76"/>
      <c r="D224" s="76"/>
      <c r="E224" s="76"/>
      <c r="F224" s="76"/>
      <c r="G224" s="76"/>
    </row>
    <row r="225" spans="2:7" x14ac:dyDescent="0.55000000000000004">
      <c r="B225" s="76"/>
      <c r="C225" s="76"/>
      <c r="D225" s="76"/>
      <c r="E225" s="76"/>
      <c r="F225" s="76"/>
      <c r="G225" s="76"/>
    </row>
    <row r="226" spans="2:7" x14ac:dyDescent="0.55000000000000004">
      <c r="B226" s="76"/>
      <c r="C226" s="76"/>
      <c r="D226" s="76"/>
      <c r="E226" s="76"/>
      <c r="F226" s="76"/>
      <c r="G226" s="76"/>
    </row>
    <row r="227" spans="2:7" x14ac:dyDescent="0.55000000000000004">
      <c r="B227" s="76"/>
      <c r="C227" s="76"/>
      <c r="D227" s="76"/>
      <c r="E227" s="76"/>
      <c r="F227" s="76"/>
      <c r="G227" s="76"/>
    </row>
    <row r="228" spans="2:7" x14ac:dyDescent="0.55000000000000004">
      <c r="B228" s="76"/>
      <c r="C228" s="76"/>
      <c r="D228" s="76"/>
      <c r="E228" s="76"/>
      <c r="F228" s="76"/>
      <c r="G228" s="76"/>
    </row>
    <row r="229" spans="2:7" x14ac:dyDescent="0.55000000000000004">
      <c r="B229" s="76"/>
      <c r="C229" s="76"/>
      <c r="D229" s="76"/>
      <c r="E229" s="76"/>
      <c r="F229" s="76"/>
      <c r="G229" s="76"/>
    </row>
    <row r="230" spans="2:7" x14ac:dyDescent="0.55000000000000004">
      <c r="B230" s="76"/>
      <c r="C230" s="76"/>
      <c r="D230" s="76"/>
      <c r="E230" s="76"/>
      <c r="F230" s="76"/>
      <c r="G230" s="76"/>
    </row>
    <row r="231" spans="2:7" x14ac:dyDescent="0.55000000000000004">
      <c r="B231" s="76"/>
      <c r="C231" s="76"/>
      <c r="D231" s="76"/>
      <c r="E231" s="76"/>
      <c r="F231" s="76"/>
      <c r="G231" s="76"/>
    </row>
    <row r="232" spans="2:7" x14ac:dyDescent="0.55000000000000004">
      <c r="B232" s="76"/>
      <c r="C232" s="76"/>
      <c r="D232" s="76"/>
      <c r="E232" s="76"/>
      <c r="F232" s="76"/>
      <c r="G232" s="76"/>
    </row>
    <row r="233" spans="2:7" x14ac:dyDescent="0.55000000000000004">
      <c r="B233" s="76"/>
      <c r="C233" s="76"/>
      <c r="D233" s="76"/>
      <c r="E233" s="76"/>
      <c r="F233" s="76"/>
      <c r="G233" s="76"/>
    </row>
    <row r="234" spans="2:7" x14ac:dyDescent="0.55000000000000004">
      <c r="B234" s="76"/>
      <c r="C234" s="76"/>
      <c r="D234" s="76"/>
      <c r="E234" s="76"/>
      <c r="F234" s="76"/>
      <c r="G234" s="76"/>
    </row>
    <row r="235" spans="2:7" x14ac:dyDescent="0.55000000000000004">
      <c r="B235" s="76"/>
      <c r="C235" s="76"/>
      <c r="D235" s="76"/>
      <c r="E235" s="76"/>
      <c r="F235" s="76"/>
      <c r="G235" s="76"/>
    </row>
    <row r="236" spans="2:7" x14ac:dyDescent="0.55000000000000004">
      <c r="B236" s="76"/>
      <c r="C236" s="76"/>
      <c r="D236" s="76"/>
      <c r="E236" s="76"/>
      <c r="F236" s="76"/>
      <c r="G236" s="76"/>
    </row>
    <row r="237" spans="2:7" x14ac:dyDescent="0.55000000000000004">
      <c r="B237" s="76"/>
      <c r="C237" s="76"/>
      <c r="D237" s="76"/>
      <c r="E237" s="76"/>
      <c r="F237" s="76"/>
      <c r="G237" s="76"/>
    </row>
    <row r="238" spans="2:7" x14ac:dyDescent="0.55000000000000004">
      <c r="B238" s="76"/>
      <c r="C238" s="76"/>
      <c r="D238" s="76"/>
      <c r="E238" s="76"/>
      <c r="F238" s="76"/>
      <c r="G238" s="76"/>
    </row>
    <row r="239" spans="2:7" x14ac:dyDescent="0.55000000000000004">
      <c r="B239" s="76"/>
      <c r="C239" s="76"/>
      <c r="D239" s="76"/>
      <c r="E239" s="76"/>
      <c r="F239" s="76"/>
      <c r="G239" s="76"/>
    </row>
    <row r="240" spans="2:7" x14ac:dyDescent="0.55000000000000004">
      <c r="B240" s="76"/>
      <c r="C240" s="76"/>
      <c r="D240" s="76"/>
      <c r="E240" s="76"/>
      <c r="F240" s="76"/>
      <c r="G240" s="76"/>
    </row>
    <row r="241" spans="2:7" x14ac:dyDescent="0.55000000000000004">
      <c r="B241" s="76"/>
      <c r="C241" s="76"/>
      <c r="D241" s="76"/>
      <c r="E241" s="76"/>
      <c r="F241" s="76"/>
      <c r="G241" s="76"/>
    </row>
    <row r="242" spans="2:7" x14ac:dyDescent="0.55000000000000004">
      <c r="B242" s="76"/>
      <c r="C242" s="76"/>
      <c r="D242" s="76"/>
      <c r="E242" s="76"/>
      <c r="F242" s="76"/>
      <c r="G242" s="76"/>
    </row>
    <row r="243" spans="2:7" x14ac:dyDescent="0.55000000000000004">
      <c r="B243" s="76"/>
      <c r="C243" s="76"/>
      <c r="D243" s="76"/>
      <c r="E243" s="76"/>
      <c r="F243" s="76"/>
      <c r="G243" s="76"/>
    </row>
    <row r="244" spans="2:7" x14ac:dyDescent="0.55000000000000004">
      <c r="B244" s="76"/>
      <c r="C244" s="76"/>
      <c r="D244" s="76"/>
      <c r="E244" s="76"/>
      <c r="F244" s="76"/>
      <c r="G244" s="76"/>
    </row>
    <row r="245" spans="2:7" x14ac:dyDescent="0.55000000000000004">
      <c r="B245" s="76"/>
      <c r="C245" s="76"/>
      <c r="D245" s="76"/>
      <c r="E245" s="76"/>
      <c r="F245" s="76"/>
      <c r="G245" s="76"/>
    </row>
    <row r="246" spans="2:7" x14ac:dyDescent="0.55000000000000004">
      <c r="B246" s="76"/>
      <c r="C246" s="76"/>
      <c r="D246" s="76"/>
      <c r="E246" s="76"/>
      <c r="F246" s="76"/>
      <c r="G246" s="76"/>
    </row>
    <row r="247" spans="2:7" x14ac:dyDescent="0.55000000000000004">
      <c r="B247" s="76"/>
      <c r="C247" s="76"/>
      <c r="D247" s="76"/>
      <c r="E247" s="76"/>
      <c r="F247" s="76"/>
      <c r="G247" s="76"/>
    </row>
    <row r="248" spans="2:7" x14ac:dyDescent="0.55000000000000004">
      <c r="B248" s="76"/>
      <c r="C248" s="76"/>
      <c r="D248" s="76"/>
      <c r="E248" s="76"/>
      <c r="F248" s="76"/>
      <c r="G248" s="76"/>
    </row>
    <row r="249" spans="2:7" x14ac:dyDescent="0.55000000000000004">
      <c r="B249" s="76"/>
      <c r="C249" s="76"/>
      <c r="D249" s="76"/>
      <c r="E249" s="76"/>
      <c r="F249" s="76"/>
      <c r="G249" s="76"/>
    </row>
    <row r="250" spans="2:7" x14ac:dyDescent="0.55000000000000004">
      <c r="B250" s="76"/>
      <c r="C250" s="76"/>
      <c r="D250" s="76"/>
      <c r="E250" s="76"/>
      <c r="F250" s="76"/>
      <c r="G250" s="76"/>
    </row>
    <row r="251" spans="2:7" x14ac:dyDescent="0.55000000000000004">
      <c r="B251" s="76"/>
      <c r="C251" s="76"/>
      <c r="D251" s="76"/>
      <c r="E251" s="76"/>
      <c r="F251" s="76"/>
      <c r="G251" s="76"/>
    </row>
    <row r="252" spans="2:7" x14ac:dyDescent="0.55000000000000004">
      <c r="B252" s="76"/>
      <c r="C252" s="76"/>
      <c r="D252" s="76"/>
      <c r="E252" s="76"/>
      <c r="F252" s="76"/>
      <c r="G252" s="76"/>
    </row>
    <row r="253" spans="2:7" x14ac:dyDescent="0.55000000000000004">
      <c r="B253" s="76"/>
      <c r="C253" s="76"/>
      <c r="D253" s="76"/>
      <c r="E253" s="76"/>
      <c r="F253" s="76"/>
      <c r="G253" s="76"/>
    </row>
    <row r="254" spans="2:7" x14ac:dyDescent="0.55000000000000004">
      <c r="B254" s="76"/>
      <c r="C254" s="76"/>
      <c r="D254" s="76"/>
      <c r="E254" s="76"/>
      <c r="F254" s="76"/>
      <c r="G254" s="76"/>
    </row>
    <row r="255" spans="2:7" x14ac:dyDescent="0.55000000000000004">
      <c r="B255" s="76"/>
      <c r="C255" s="76"/>
      <c r="D255" s="76"/>
      <c r="E255" s="76"/>
      <c r="F255" s="76"/>
      <c r="G255" s="76"/>
    </row>
    <row r="256" spans="2:7" x14ac:dyDescent="0.55000000000000004">
      <c r="B256" s="76"/>
      <c r="C256" s="76"/>
      <c r="D256" s="76"/>
      <c r="E256" s="76"/>
      <c r="F256" s="76"/>
      <c r="G256" s="76"/>
    </row>
    <row r="257" spans="2:7" x14ac:dyDescent="0.55000000000000004">
      <c r="B257" s="76"/>
      <c r="C257" s="76"/>
      <c r="D257" s="76"/>
      <c r="E257" s="76"/>
      <c r="F257" s="76"/>
      <c r="G257" s="76"/>
    </row>
    <row r="258" spans="2:7" x14ac:dyDescent="0.55000000000000004">
      <c r="B258" s="76"/>
      <c r="C258" s="76"/>
      <c r="D258" s="76"/>
      <c r="E258" s="76"/>
      <c r="F258" s="76"/>
      <c r="G258" s="76"/>
    </row>
    <row r="259" spans="2:7" x14ac:dyDescent="0.55000000000000004">
      <c r="B259" s="76"/>
      <c r="C259" s="76"/>
      <c r="D259" s="76"/>
      <c r="E259" s="76"/>
      <c r="F259" s="76"/>
      <c r="G259" s="76"/>
    </row>
    <row r="260" spans="2:7" x14ac:dyDescent="0.55000000000000004">
      <c r="B260" s="76"/>
      <c r="C260" s="76"/>
      <c r="D260" s="76"/>
      <c r="E260" s="76"/>
      <c r="F260" s="76"/>
      <c r="G260" s="76"/>
    </row>
    <row r="261" spans="2:7" x14ac:dyDescent="0.55000000000000004">
      <c r="B261" s="76"/>
      <c r="C261" s="76"/>
      <c r="D261" s="76"/>
      <c r="E261" s="76"/>
      <c r="F261" s="76"/>
      <c r="G261" s="76"/>
    </row>
    <row r="262" spans="2:7" x14ac:dyDescent="0.55000000000000004">
      <c r="B262" s="76"/>
      <c r="C262" s="76"/>
      <c r="D262" s="76"/>
      <c r="E262" s="76"/>
      <c r="F262" s="76"/>
      <c r="G262" s="76"/>
    </row>
    <row r="263" spans="2:7" x14ac:dyDescent="0.55000000000000004">
      <c r="B263" s="76"/>
      <c r="C263" s="76"/>
      <c r="D263" s="76"/>
      <c r="E263" s="76"/>
      <c r="F263" s="76"/>
      <c r="G263" s="76"/>
    </row>
    <row r="264" spans="2:7" x14ac:dyDescent="0.55000000000000004">
      <c r="B264" s="76"/>
      <c r="C264" s="76"/>
      <c r="D264" s="76"/>
      <c r="E264" s="76"/>
      <c r="F264" s="76"/>
      <c r="G264" s="76"/>
    </row>
    <row r="265" spans="2:7" x14ac:dyDescent="0.55000000000000004">
      <c r="B265" s="76"/>
      <c r="C265" s="76"/>
      <c r="D265" s="76"/>
      <c r="E265" s="76"/>
      <c r="F265" s="76"/>
      <c r="G265" s="76"/>
    </row>
    <row r="266" spans="2:7" x14ac:dyDescent="0.55000000000000004">
      <c r="B266" s="76"/>
      <c r="C266" s="76"/>
      <c r="D266" s="76"/>
      <c r="E266" s="76"/>
      <c r="F266" s="76"/>
      <c r="G266" s="76"/>
    </row>
    <row r="267" spans="2:7" x14ac:dyDescent="0.55000000000000004">
      <c r="B267" s="76"/>
      <c r="C267" s="76"/>
      <c r="D267" s="76"/>
      <c r="E267" s="76"/>
      <c r="F267" s="76"/>
      <c r="G267" s="76"/>
    </row>
    <row r="268" spans="2:7" x14ac:dyDescent="0.55000000000000004">
      <c r="B268" s="76"/>
      <c r="C268" s="76"/>
      <c r="D268" s="76"/>
      <c r="E268" s="76"/>
      <c r="F268" s="76"/>
      <c r="G268" s="76"/>
    </row>
    <row r="269" spans="2:7" x14ac:dyDescent="0.55000000000000004">
      <c r="B269" s="76"/>
      <c r="C269" s="76"/>
      <c r="D269" s="76"/>
      <c r="E269" s="76"/>
      <c r="F269" s="76"/>
      <c r="G269" s="76"/>
    </row>
    <row r="270" spans="2:7" x14ac:dyDescent="0.55000000000000004">
      <c r="B270" s="76"/>
      <c r="C270" s="76"/>
      <c r="D270" s="76"/>
      <c r="E270" s="76"/>
      <c r="F270" s="76"/>
      <c r="G270" s="76"/>
    </row>
    <row r="271" spans="2:7" x14ac:dyDescent="0.55000000000000004">
      <c r="B271" s="76"/>
      <c r="C271" s="76"/>
      <c r="D271" s="76"/>
      <c r="E271" s="76"/>
      <c r="F271" s="76"/>
      <c r="G271" s="76"/>
    </row>
    <row r="272" spans="2:7" x14ac:dyDescent="0.55000000000000004">
      <c r="B272" s="76"/>
      <c r="C272" s="76"/>
      <c r="D272" s="76"/>
      <c r="E272" s="76"/>
      <c r="F272" s="76"/>
      <c r="G272" s="76"/>
    </row>
    <row r="273" spans="2:7" x14ac:dyDescent="0.55000000000000004">
      <c r="B273" s="76"/>
      <c r="C273" s="76"/>
      <c r="D273" s="76"/>
      <c r="E273" s="76"/>
      <c r="F273" s="76"/>
      <c r="G273" s="76"/>
    </row>
    <row r="274" spans="2:7" x14ac:dyDescent="0.55000000000000004">
      <c r="B274" s="76"/>
      <c r="C274" s="76"/>
      <c r="D274" s="76"/>
      <c r="E274" s="76"/>
      <c r="F274" s="76"/>
      <c r="G274" s="76"/>
    </row>
    <row r="275" spans="2:7" x14ac:dyDescent="0.55000000000000004">
      <c r="B275" s="76"/>
      <c r="C275" s="76"/>
      <c r="D275" s="76"/>
      <c r="E275" s="76"/>
      <c r="F275" s="76"/>
      <c r="G275" s="76"/>
    </row>
    <row r="276" spans="2:7" x14ac:dyDescent="0.55000000000000004">
      <c r="B276" s="76"/>
      <c r="C276" s="76"/>
      <c r="D276" s="76"/>
      <c r="E276" s="76"/>
      <c r="F276" s="76"/>
      <c r="G276" s="76"/>
    </row>
    <row r="277" spans="2:7" x14ac:dyDescent="0.55000000000000004">
      <c r="B277" s="76"/>
      <c r="C277" s="76"/>
      <c r="D277" s="76"/>
      <c r="E277" s="76"/>
      <c r="F277" s="76"/>
      <c r="G277" s="76"/>
    </row>
    <row r="278" spans="2:7" x14ac:dyDescent="0.55000000000000004">
      <c r="B278" s="76"/>
      <c r="C278" s="76"/>
      <c r="D278" s="76"/>
      <c r="E278" s="76"/>
      <c r="F278" s="76"/>
      <c r="G278" s="76"/>
    </row>
    <row r="279" spans="2:7" x14ac:dyDescent="0.55000000000000004">
      <c r="B279" s="76"/>
      <c r="C279" s="76"/>
      <c r="D279" s="76"/>
      <c r="E279" s="76"/>
      <c r="F279" s="76"/>
      <c r="G279" s="76"/>
    </row>
    <row r="280" spans="2:7" x14ac:dyDescent="0.55000000000000004">
      <c r="B280" s="76"/>
      <c r="C280" s="76"/>
      <c r="D280" s="76"/>
      <c r="E280" s="76"/>
      <c r="F280" s="76"/>
      <c r="G280" s="76"/>
    </row>
    <row r="281" spans="2:7" x14ac:dyDescent="0.55000000000000004">
      <c r="B281" s="76"/>
      <c r="C281" s="76"/>
      <c r="D281" s="76"/>
      <c r="E281" s="76"/>
      <c r="F281" s="76"/>
      <c r="G281" s="76"/>
    </row>
    <row r="282" spans="2:7" x14ac:dyDescent="0.55000000000000004">
      <c r="B282" s="76"/>
      <c r="C282" s="76"/>
      <c r="D282" s="76"/>
      <c r="E282" s="76"/>
      <c r="F282" s="76"/>
      <c r="G282" s="76"/>
    </row>
    <row r="283" spans="2:7" x14ac:dyDescent="0.55000000000000004">
      <c r="B283" s="76"/>
      <c r="C283" s="76"/>
      <c r="D283" s="76"/>
      <c r="E283" s="76"/>
      <c r="F283" s="76"/>
      <c r="G283" s="76"/>
    </row>
    <row r="284" spans="2:7" x14ac:dyDescent="0.55000000000000004">
      <c r="B284" s="76"/>
      <c r="C284" s="76"/>
      <c r="D284" s="76"/>
      <c r="E284" s="76"/>
      <c r="F284" s="76"/>
      <c r="G284" s="76"/>
    </row>
    <row r="285" spans="2:7" x14ac:dyDescent="0.55000000000000004">
      <c r="B285" s="76"/>
      <c r="C285" s="76"/>
      <c r="D285" s="76"/>
      <c r="E285" s="76"/>
      <c r="F285" s="76"/>
      <c r="G285" s="76"/>
    </row>
    <row r="286" spans="2:7" x14ac:dyDescent="0.55000000000000004">
      <c r="B286" s="76"/>
      <c r="C286" s="76"/>
      <c r="D286" s="76"/>
      <c r="E286" s="76"/>
      <c r="F286" s="76"/>
      <c r="G286" s="76"/>
    </row>
    <row r="287" spans="2:7" x14ac:dyDescent="0.55000000000000004">
      <c r="B287" s="76"/>
      <c r="C287" s="76"/>
      <c r="D287" s="76"/>
      <c r="E287" s="76"/>
      <c r="F287" s="76"/>
      <c r="G287" s="76"/>
    </row>
    <row r="288" spans="2:7" x14ac:dyDescent="0.55000000000000004">
      <c r="B288" s="76"/>
      <c r="C288" s="76"/>
      <c r="D288" s="76"/>
      <c r="E288" s="76"/>
      <c r="F288" s="76"/>
      <c r="G288" s="76"/>
    </row>
    <row r="289" spans="2:7" x14ac:dyDescent="0.55000000000000004">
      <c r="B289" s="76"/>
      <c r="C289" s="76"/>
      <c r="D289" s="76"/>
      <c r="E289" s="76"/>
      <c r="F289" s="76"/>
      <c r="G289" s="76"/>
    </row>
    <row r="290" spans="2:7" x14ac:dyDescent="0.55000000000000004">
      <c r="B290" s="76"/>
      <c r="C290" s="76"/>
      <c r="D290" s="76"/>
      <c r="E290" s="76"/>
      <c r="F290" s="76"/>
      <c r="G290" s="76"/>
    </row>
    <row r="291" spans="2:7" x14ac:dyDescent="0.55000000000000004">
      <c r="B291" s="76"/>
      <c r="C291" s="76"/>
      <c r="D291" s="76"/>
      <c r="E291" s="76"/>
      <c r="F291" s="76"/>
      <c r="G291" s="76"/>
    </row>
    <row r="292" spans="2:7" x14ac:dyDescent="0.55000000000000004">
      <c r="B292" s="76"/>
      <c r="C292" s="76"/>
      <c r="D292" s="76"/>
      <c r="E292" s="76"/>
      <c r="F292" s="76"/>
      <c r="G292" s="76"/>
    </row>
    <row r="293" spans="2:7" x14ac:dyDescent="0.55000000000000004">
      <c r="B293" s="76"/>
      <c r="C293" s="76"/>
      <c r="D293" s="76"/>
      <c r="E293" s="76"/>
      <c r="F293" s="76"/>
      <c r="G293" s="76"/>
    </row>
    <row r="294" spans="2:7" x14ac:dyDescent="0.55000000000000004">
      <c r="B294" s="76"/>
      <c r="C294" s="76"/>
      <c r="D294" s="76"/>
      <c r="E294" s="76"/>
      <c r="F294" s="76"/>
      <c r="G294" s="76"/>
    </row>
    <row r="295" spans="2:7" x14ac:dyDescent="0.55000000000000004">
      <c r="B295" s="76"/>
      <c r="C295" s="76"/>
      <c r="D295" s="76"/>
      <c r="E295" s="76"/>
      <c r="F295" s="76"/>
      <c r="G295" s="76"/>
    </row>
    <row r="296" spans="2:7" x14ac:dyDescent="0.55000000000000004">
      <c r="B296" s="76"/>
      <c r="C296" s="76"/>
      <c r="D296" s="76"/>
      <c r="E296" s="76"/>
      <c r="F296" s="76"/>
      <c r="G296" s="76"/>
    </row>
    <row r="297" spans="2:7" x14ac:dyDescent="0.55000000000000004">
      <c r="B297" s="76"/>
      <c r="C297" s="76"/>
      <c r="D297" s="76"/>
      <c r="E297" s="76"/>
      <c r="F297" s="76"/>
      <c r="G297" s="76"/>
    </row>
    <row r="298" spans="2:7" x14ac:dyDescent="0.55000000000000004">
      <c r="B298" s="76"/>
      <c r="C298" s="76"/>
      <c r="D298" s="76"/>
      <c r="E298" s="76"/>
      <c r="F298" s="76"/>
      <c r="G298" s="76"/>
    </row>
    <row r="299" spans="2:7" x14ac:dyDescent="0.55000000000000004">
      <c r="B299" s="76"/>
      <c r="C299" s="76"/>
      <c r="D299" s="76"/>
      <c r="E299" s="76"/>
      <c r="F299" s="76"/>
      <c r="G299" s="76"/>
    </row>
    <row r="300" spans="2:7" x14ac:dyDescent="0.55000000000000004">
      <c r="B300" s="76"/>
      <c r="C300" s="76"/>
      <c r="D300" s="76"/>
      <c r="E300" s="76"/>
      <c r="F300" s="76"/>
      <c r="G300" s="76"/>
    </row>
    <row r="301" spans="2:7" x14ac:dyDescent="0.55000000000000004">
      <c r="B301" s="76"/>
      <c r="C301" s="76"/>
      <c r="D301" s="76"/>
      <c r="E301" s="76"/>
      <c r="F301" s="76"/>
      <c r="G301" s="76"/>
    </row>
    <row r="302" spans="2:7" x14ac:dyDescent="0.55000000000000004">
      <c r="B302" s="76"/>
      <c r="C302" s="76"/>
      <c r="D302" s="76"/>
      <c r="E302" s="76"/>
      <c r="F302" s="76"/>
      <c r="G302" s="76"/>
    </row>
    <row r="303" spans="2:7" x14ac:dyDescent="0.55000000000000004">
      <c r="B303" s="76"/>
      <c r="C303" s="76"/>
      <c r="D303" s="76"/>
      <c r="E303" s="76"/>
      <c r="F303" s="76"/>
      <c r="G303" s="76"/>
    </row>
    <row r="304" spans="2:7" x14ac:dyDescent="0.55000000000000004">
      <c r="B304" s="76"/>
      <c r="C304" s="76"/>
      <c r="D304" s="76"/>
      <c r="E304" s="76"/>
      <c r="F304" s="76"/>
      <c r="G304" s="76"/>
    </row>
    <row r="305" spans="2:7" x14ac:dyDescent="0.55000000000000004">
      <c r="B305" s="76"/>
      <c r="C305" s="76"/>
      <c r="D305" s="76"/>
      <c r="E305" s="76"/>
      <c r="F305" s="76"/>
      <c r="G305" s="76"/>
    </row>
    <row r="306" spans="2:7" x14ac:dyDescent="0.55000000000000004">
      <c r="B306" s="76"/>
      <c r="C306" s="76"/>
      <c r="D306" s="76"/>
      <c r="E306" s="76"/>
      <c r="F306" s="76"/>
      <c r="G306" s="76"/>
    </row>
    <row r="307" spans="2:7" x14ac:dyDescent="0.55000000000000004">
      <c r="B307" s="76"/>
      <c r="C307" s="76"/>
      <c r="D307" s="76"/>
      <c r="E307" s="76"/>
      <c r="F307" s="76"/>
      <c r="G307" s="76"/>
    </row>
    <row r="308" spans="2:7" x14ac:dyDescent="0.55000000000000004">
      <c r="B308" s="76"/>
      <c r="C308" s="76"/>
      <c r="D308" s="76"/>
      <c r="E308" s="76"/>
      <c r="F308" s="76"/>
      <c r="G308" s="76"/>
    </row>
    <row r="309" spans="2:7" x14ac:dyDescent="0.55000000000000004">
      <c r="B309" s="76"/>
      <c r="C309" s="76"/>
      <c r="D309" s="76"/>
      <c r="E309" s="76"/>
      <c r="F309" s="76"/>
      <c r="G309" s="76"/>
    </row>
    <row r="310" spans="2:7" x14ac:dyDescent="0.55000000000000004">
      <c r="B310" s="76"/>
      <c r="C310" s="76"/>
      <c r="D310" s="76"/>
      <c r="E310" s="76"/>
      <c r="F310" s="76"/>
      <c r="G310" s="76"/>
    </row>
    <row r="311" spans="2:7" x14ac:dyDescent="0.55000000000000004">
      <c r="B311" s="76"/>
      <c r="C311" s="76"/>
      <c r="D311" s="76"/>
      <c r="E311" s="76"/>
      <c r="F311" s="76"/>
      <c r="G311" s="76"/>
    </row>
    <row r="312" spans="2:7" x14ac:dyDescent="0.55000000000000004">
      <c r="B312" s="76"/>
      <c r="C312" s="76"/>
      <c r="D312" s="76"/>
      <c r="E312" s="76"/>
      <c r="F312" s="76"/>
      <c r="G312" s="76"/>
    </row>
    <row r="313" spans="2:7" x14ac:dyDescent="0.55000000000000004">
      <c r="B313" s="76"/>
      <c r="C313" s="76"/>
      <c r="D313" s="76"/>
      <c r="E313" s="76"/>
      <c r="F313" s="76"/>
      <c r="G313" s="76"/>
    </row>
    <row r="314" spans="2:7" x14ac:dyDescent="0.55000000000000004">
      <c r="B314" s="76"/>
      <c r="C314" s="76"/>
      <c r="D314" s="76"/>
      <c r="E314" s="76"/>
      <c r="F314" s="76"/>
      <c r="G314" s="76"/>
    </row>
  </sheetData>
  <sheetProtection algorithmName="SHA-512" hashValue="YaP/X7ITJNBgzOb9EQGv6qzA4tX8MIFQQ75Ye4HWWHrNO7lSSsSJAL4Yunts71GKsxLO+uhp7fpfx6yRPVxc0Q==" saltValue="LadN8RNiB3YYoKNtWCj3Pw==" spinCount="100000" sheet="1" objects="1" scenarios="1" selectLockedCells="1" selectUnlockedCells="1"/>
  <mergeCells count="6">
    <mergeCell ref="B27:G28"/>
    <mergeCell ref="B18:G19"/>
    <mergeCell ref="B9:G9"/>
    <mergeCell ref="B11:G13"/>
    <mergeCell ref="B14:G14"/>
    <mergeCell ref="B15:G16"/>
  </mergeCells>
  <hyperlinks>
    <hyperlink ref="B17" location="'Metric system (kg)'!A1" display="Metric system (kg)" xr:uid="{00000000-0004-0000-0000-000000000000}"/>
    <hyperlink ref="C17" location="'Imperial system (lbs)'!A1" display="Imperial system (lbs)" xr:uid="{00000000-0004-0000-0000-000001000000}"/>
    <hyperlink ref="B26" location="'Simulation of milk losses (kg)'!A1" display="Detailed analysis (kg)" xr:uid="{00000000-0004-0000-0000-000002000000}"/>
    <hyperlink ref="C26" location="'Simulation of milk losses (lbs)'!A1" display="Detailed analysis (lbs)" xr:uid="{00000000-0004-0000-0000-000003000000}"/>
  </hyperlinks>
  <pageMargins left="0.25" right="0.25" top="0.75" bottom="0.75" header="0.3" footer="0.3"/>
  <pageSetup scale="4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BQ362"/>
  <sheetViews>
    <sheetView topLeftCell="A23" zoomScale="77" zoomScaleNormal="77" workbookViewId="0">
      <selection activeCell="D40" sqref="D40"/>
    </sheetView>
  </sheetViews>
  <sheetFormatPr defaultRowHeight="14.4" x14ac:dyDescent="0.55000000000000004"/>
  <cols>
    <col min="1" max="1" width="1.26171875" style="4" customWidth="1"/>
    <col min="2" max="2" width="126" customWidth="1"/>
    <col min="3" max="3" width="14.68359375" customWidth="1"/>
    <col min="4" max="4" width="22.41796875" bestFit="1" customWidth="1"/>
    <col min="5" max="5" width="1.26171875" customWidth="1"/>
    <col min="6" max="6" width="98" customWidth="1"/>
    <col min="7" max="7" width="24.68359375" customWidth="1"/>
    <col min="8" max="39" width="9.15625" style="4"/>
  </cols>
  <sheetData>
    <row r="1" spans="1:69" s="4" customFormat="1" ht="14.7" thickBot="1" x14ac:dyDescent="0.6">
      <c r="I1" s="3"/>
    </row>
    <row r="2" spans="1:69" s="1" customFormat="1" ht="26.25" customHeight="1" x14ac:dyDescent="0.55000000000000004">
      <c r="A2" s="2"/>
      <c r="B2" s="14"/>
      <c r="C2" s="57"/>
      <c r="D2" s="17"/>
      <c r="E2" s="17"/>
      <c r="F2" s="17"/>
      <c r="G2" s="18"/>
      <c r="H2" s="4"/>
      <c r="I2" s="2"/>
      <c r="J2" s="8"/>
      <c r="K2" s="11"/>
      <c r="L2" s="23"/>
      <c r="M2" s="24"/>
      <c r="N2" s="24"/>
      <c r="O2" s="24"/>
      <c r="P2" s="24"/>
      <c r="Q2" s="24"/>
      <c r="R2" s="8"/>
      <c r="S2" s="6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2"/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</row>
    <row r="3" spans="1:69" s="1" customFormat="1" ht="26.25" customHeight="1" x14ac:dyDescent="0.55000000000000004">
      <c r="A3" s="2"/>
      <c r="B3" s="19"/>
      <c r="C3" s="15"/>
      <c r="D3" s="15"/>
      <c r="E3" s="15"/>
      <c r="F3" s="15"/>
      <c r="G3" s="16"/>
      <c r="H3" s="4"/>
      <c r="I3" s="2"/>
      <c r="J3" s="8"/>
      <c r="K3" s="5"/>
      <c r="L3" s="9"/>
      <c r="M3" s="25"/>
      <c r="N3" s="25"/>
      <c r="O3" s="25"/>
      <c r="P3" s="25"/>
      <c r="Q3" s="25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2"/>
      <c r="AL3" s="2"/>
      <c r="AM3" s="2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</row>
    <row r="4" spans="1:69" s="1" customFormat="1" ht="26.25" customHeight="1" x14ac:dyDescent="0.55000000000000004">
      <c r="A4" s="2"/>
      <c r="B4" s="19"/>
      <c r="C4" s="15"/>
      <c r="D4" s="15"/>
      <c r="E4" s="15"/>
      <c r="F4" s="15"/>
      <c r="G4" s="16"/>
      <c r="H4" s="4"/>
      <c r="I4" s="2"/>
      <c r="J4" s="8"/>
      <c r="K4" s="5"/>
      <c r="L4" s="9"/>
      <c r="M4" s="25"/>
      <c r="N4" s="25"/>
      <c r="O4" s="25"/>
      <c r="P4" s="25"/>
      <c r="Q4" s="25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2"/>
      <c r="AL4" s="2"/>
      <c r="AM4" s="2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1:69" s="1" customFormat="1" ht="15.75" customHeight="1" x14ac:dyDescent="0.55000000000000004">
      <c r="A5" s="2"/>
      <c r="B5" s="19"/>
      <c r="C5" s="15"/>
      <c r="D5" s="15"/>
      <c r="E5" s="15"/>
      <c r="F5" s="15"/>
      <c r="G5" s="16"/>
      <c r="H5" s="4"/>
      <c r="I5" s="2"/>
      <c r="J5" s="8"/>
      <c r="K5" s="9"/>
      <c r="L5" s="9"/>
      <c r="M5" s="9"/>
      <c r="N5" s="9"/>
      <c r="O5" s="9"/>
      <c r="P5" s="9"/>
      <c r="Q5" s="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2"/>
      <c r="AL5" s="2"/>
      <c r="AM5" s="2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s="1" customFormat="1" ht="15.75" customHeight="1" x14ac:dyDescent="0.55000000000000004">
      <c r="A6" s="2"/>
      <c r="B6" s="19"/>
      <c r="C6" s="15"/>
      <c r="D6" s="15"/>
      <c r="E6" s="15"/>
      <c r="F6" s="15"/>
      <c r="G6" s="16"/>
      <c r="H6" s="10"/>
      <c r="I6" s="2"/>
      <c r="J6" s="8"/>
      <c r="K6" s="9"/>
      <c r="L6" s="9"/>
      <c r="M6" s="9"/>
      <c r="N6" s="9"/>
      <c r="O6" s="9"/>
      <c r="P6" s="9"/>
      <c r="Q6" s="9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2"/>
      <c r="AL6" s="2"/>
      <c r="AM6" s="2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:69" s="1" customFormat="1" ht="62.25" customHeight="1" thickBot="1" x14ac:dyDescent="0.75">
      <c r="A7" s="2"/>
      <c r="B7" s="41" t="s">
        <v>15</v>
      </c>
      <c r="C7" s="58"/>
      <c r="D7" s="20"/>
      <c r="E7" s="20"/>
      <c r="F7" s="20"/>
      <c r="G7" s="21"/>
      <c r="H7" s="2"/>
      <c r="I7" s="2"/>
      <c r="J7" s="8"/>
      <c r="K7" s="22"/>
      <c r="L7" s="22"/>
      <c r="M7" s="22"/>
      <c r="N7" s="22"/>
      <c r="O7" s="22"/>
      <c r="P7" s="22"/>
      <c r="Q7" s="2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2"/>
      <c r="AL7" s="2"/>
      <c r="AM7" s="2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s="2" customFormat="1" ht="8.25" customHeight="1" thickBot="1" x14ac:dyDescent="0.75">
      <c r="B8" s="4"/>
      <c r="C8" s="4"/>
      <c r="D8" s="4"/>
      <c r="F8" s="13"/>
      <c r="G8" s="13"/>
      <c r="J8" s="8"/>
      <c r="K8" s="22"/>
      <c r="L8" s="22"/>
      <c r="M8" s="22"/>
      <c r="N8" s="22"/>
      <c r="O8" s="22"/>
      <c r="P8" s="22"/>
      <c r="Q8" s="22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69" s="1" customFormat="1" ht="18.75" customHeight="1" x14ac:dyDescent="0.85">
      <c r="A9" s="2"/>
      <c r="B9" s="42"/>
      <c r="C9" s="59"/>
      <c r="D9" s="43"/>
      <c r="E9" s="44"/>
      <c r="F9" s="45"/>
      <c r="G9" s="46"/>
      <c r="H9" s="2"/>
      <c r="I9" s="2"/>
      <c r="J9" s="8"/>
      <c r="K9" s="22"/>
      <c r="L9" s="22"/>
      <c r="M9" s="22"/>
      <c r="N9" s="22"/>
      <c r="O9" s="22"/>
      <c r="P9" s="22"/>
      <c r="Q9" s="22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2"/>
      <c r="AL9" s="2"/>
      <c r="AM9" s="2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</row>
    <row r="10" spans="1:69" s="1" customFormat="1" ht="18.75" customHeight="1" x14ac:dyDescent="0.85">
      <c r="A10" s="2"/>
      <c r="B10" s="47"/>
      <c r="C10" s="60"/>
      <c r="D10" s="48"/>
      <c r="E10" s="49"/>
      <c r="F10" s="50"/>
      <c r="G10" s="51"/>
      <c r="H10" s="2"/>
      <c r="I10" s="2"/>
      <c r="J10" s="8"/>
      <c r="K10" s="22"/>
      <c r="L10" s="22"/>
      <c r="M10" s="22"/>
      <c r="N10" s="22"/>
      <c r="O10" s="22"/>
      <c r="P10" s="22"/>
      <c r="Q10" s="22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"/>
      <c r="AL10" s="2"/>
      <c r="AM10" s="2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s="1" customFormat="1" ht="18.75" customHeight="1" thickBot="1" x14ac:dyDescent="0.9">
      <c r="A11" s="2"/>
      <c r="B11" s="52"/>
      <c r="C11" s="61"/>
      <c r="D11" s="53"/>
      <c r="E11" s="54"/>
      <c r="F11" s="55"/>
      <c r="G11" s="56"/>
      <c r="H11" s="2"/>
      <c r="I11" s="2"/>
      <c r="J11" s="8"/>
      <c r="K11" s="22"/>
      <c r="L11" s="22"/>
      <c r="M11" s="22"/>
      <c r="N11" s="22"/>
      <c r="O11" s="22"/>
      <c r="P11" s="22"/>
      <c r="Q11" s="22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"/>
      <c r="AL11" s="2"/>
      <c r="AM11" s="2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s="2" customFormat="1" ht="18.75" customHeight="1" thickBot="1" x14ac:dyDescent="0.9">
      <c r="B12" s="62"/>
      <c r="C12" s="62"/>
      <c r="D12" s="26"/>
      <c r="E12" s="27"/>
      <c r="F12" s="28"/>
      <c r="G12" s="28"/>
      <c r="J12" s="8"/>
      <c r="K12" s="22"/>
      <c r="L12" s="22"/>
      <c r="M12" s="22"/>
      <c r="N12" s="22"/>
      <c r="O12" s="22"/>
      <c r="P12" s="22"/>
      <c r="Q12" s="22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69" s="2" customFormat="1" ht="23.25" customHeight="1" x14ac:dyDescent="0.7">
      <c r="B13" s="184" t="s">
        <v>2</v>
      </c>
      <c r="C13" s="185"/>
      <c r="D13" s="186"/>
      <c r="E13" s="27"/>
      <c r="F13" s="184" t="s">
        <v>4</v>
      </c>
      <c r="G13" s="186"/>
      <c r="J13" s="8"/>
      <c r="K13" s="22"/>
      <c r="L13" s="22"/>
      <c r="M13" s="22"/>
      <c r="N13" s="22"/>
      <c r="O13" s="22"/>
      <c r="P13" s="22"/>
      <c r="Q13" s="22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69" s="2" customFormat="1" ht="36" customHeight="1" thickBot="1" x14ac:dyDescent="0.75">
      <c r="B14" s="187"/>
      <c r="C14" s="188"/>
      <c r="D14" s="189"/>
      <c r="E14" s="27"/>
      <c r="F14" s="187"/>
      <c r="G14" s="189"/>
      <c r="J14" s="8"/>
      <c r="K14" s="22"/>
      <c r="L14" s="22"/>
      <c r="M14" s="22"/>
      <c r="N14" s="22"/>
      <c r="O14" s="22"/>
      <c r="P14" s="22"/>
      <c r="Q14" s="22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BA14" s="112" t="s">
        <v>27</v>
      </c>
    </row>
    <row r="15" spans="1:69" ht="18" customHeight="1" thickBot="1" x14ac:dyDescent="0.9">
      <c r="B15" s="62"/>
      <c r="C15" s="62"/>
      <c r="D15" s="26"/>
      <c r="E15" s="4"/>
      <c r="F15" s="5"/>
      <c r="G15" s="5"/>
      <c r="BA15" s="113" t="s">
        <v>26</v>
      </c>
    </row>
    <row r="16" spans="1:69" ht="25.8" x14ac:dyDescent="0.95">
      <c r="B16" s="72"/>
      <c r="C16" s="74" t="s">
        <v>10</v>
      </c>
      <c r="D16" s="75" t="s">
        <v>12</v>
      </c>
      <c r="E16" s="4"/>
      <c r="F16" s="32" t="s">
        <v>19</v>
      </c>
      <c r="G16" s="33">
        <f>D23*D24*D25</f>
        <v>9.99</v>
      </c>
    </row>
    <row r="17" spans="2:7" ht="25.8" x14ac:dyDescent="0.95">
      <c r="B17" s="36" t="s">
        <v>112</v>
      </c>
      <c r="C17" s="156"/>
      <c r="D17" s="160">
        <v>1000</v>
      </c>
      <c r="E17" s="4"/>
      <c r="F17" s="34" t="s">
        <v>28</v>
      </c>
      <c r="G17" s="35">
        <f>IF(D34="Yes",((G27*D37*D36)+(G27*D30*(1-D36))),(G27*D30))</f>
        <v>29.376000000000005</v>
      </c>
    </row>
    <row r="18" spans="2:7" ht="25.8" x14ac:dyDescent="0.95">
      <c r="B18" s="30"/>
      <c r="C18" s="156"/>
      <c r="D18" s="157"/>
      <c r="E18" s="4"/>
      <c r="F18" s="34" t="s">
        <v>32</v>
      </c>
      <c r="G18" s="35">
        <f>(D60/60)*D61*D24</f>
        <v>7.5</v>
      </c>
    </row>
    <row r="19" spans="2:7" ht="25.8" x14ac:dyDescent="0.95">
      <c r="B19" s="105" t="s">
        <v>22</v>
      </c>
      <c r="C19" s="64"/>
      <c r="D19" s="136"/>
      <c r="E19" s="4"/>
      <c r="F19" s="34" t="s">
        <v>73</v>
      </c>
      <c r="G19" s="35">
        <f>-1*(G29*(D30-G30))</f>
        <v>217.54156622667452</v>
      </c>
    </row>
    <row r="20" spans="2:7" ht="25.8" x14ac:dyDescent="0.95">
      <c r="B20" s="29"/>
      <c r="C20" s="64"/>
      <c r="D20" s="136"/>
      <c r="E20" s="4"/>
      <c r="F20" s="34" t="s">
        <v>111</v>
      </c>
      <c r="G20" s="35">
        <f>D26</f>
        <v>0</v>
      </c>
    </row>
    <row r="21" spans="2:7" ht="26.1" thickBot="1" x14ac:dyDescent="1">
      <c r="B21" s="138" t="s">
        <v>107</v>
      </c>
      <c r="C21" s="65">
        <v>10</v>
      </c>
      <c r="D21" s="98">
        <v>12</v>
      </c>
      <c r="E21" s="4"/>
      <c r="F21" s="34"/>
      <c r="G21" s="35"/>
    </row>
    <row r="22" spans="2:7" ht="26.1" thickBot="1" x14ac:dyDescent="1">
      <c r="B22" s="138" t="s">
        <v>85</v>
      </c>
      <c r="C22" s="153"/>
      <c r="D22" s="139">
        <f>D21/100</f>
        <v>0.12</v>
      </c>
      <c r="E22" s="4"/>
      <c r="F22" s="145" t="s">
        <v>89</v>
      </c>
      <c r="G22" s="146">
        <f>(G16+G17+G18+G19+D55+G20)</f>
        <v>301.21046476682056</v>
      </c>
    </row>
    <row r="23" spans="2:7" ht="26.1" thickBot="1" x14ac:dyDescent="1">
      <c r="B23" s="29" t="s">
        <v>16</v>
      </c>
      <c r="C23" s="65">
        <v>3.5</v>
      </c>
      <c r="D23" s="99">
        <v>3.33</v>
      </c>
      <c r="E23" s="4"/>
      <c r="F23" s="145" t="s">
        <v>115</v>
      </c>
      <c r="G23" s="146">
        <f>G22*(D17/100)*D21</f>
        <v>36145.25577201847</v>
      </c>
    </row>
    <row r="24" spans="2:7" ht="26.1" thickBot="1" x14ac:dyDescent="1">
      <c r="B24" s="29" t="s">
        <v>17</v>
      </c>
      <c r="C24" s="65">
        <v>3</v>
      </c>
      <c r="D24" s="99">
        <v>3</v>
      </c>
      <c r="E24" s="4"/>
      <c r="F24" s="145" t="s">
        <v>113</v>
      </c>
      <c r="G24" s="146">
        <f>G23/D17</f>
        <v>36.145255772018473</v>
      </c>
    </row>
    <row r="25" spans="2:7" ht="25.8" x14ac:dyDescent="0.95">
      <c r="B25" s="29" t="s">
        <v>18</v>
      </c>
      <c r="C25" s="66">
        <v>1</v>
      </c>
      <c r="D25" s="100">
        <v>1</v>
      </c>
      <c r="E25" s="4"/>
      <c r="F25" s="36"/>
      <c r="G25" s="37"/>
    </row>
    <row r="26" spans="2:7" ht="25.8" x14ac:dyDescent="0.95">
      <c r="B26" s="29" t="s">
        <v>110</v>
      </c>
      <c r="C26" s="66"/>
      <c r="D26" s="100">
        <v>0</v>
      </c>
      <c r="E26" s="4"/>
      <c r="F26" s="182" t="s">
        <v>90</v>
      </c>
      <c r="G26" s="183"/>
    </row>
    <row r="27" spans="2:7" ht="25.8" x14ac:dyDescent="0.95">
      <c r="B27" s="29"/>
      <c r="C27" s="66"/>
      <c r="D27" s="154"/>
      <c r="E27" s="4"/>
      <c r="F27" s="30" t="s">
        <v>74</v>
      </c>
      <c r="G27" s="108">
        <f>D31*D32</f>
        <v>180</v>
      </c>
    </row>
    <row r="28" spans="2:7" ht="25.8" x14ac:dyDescent="0.95">
      <c r="B28" s="105" t="s">
        <v>21</v>
      </c>
      <c r="C28" s="66"/>
      <c r="D28" s="154"/>
      <c r="E28" s="4"/>
      <c r="F28" s="30" t="s">
        <v>75</v>
      </c>
      <c r="G28" s="110">
        <f>D36*D35</f>
        <v>0.29599999999999999</v>
      </c>
    </row>
    <row r="29" spans="2:7" ht="25.8" x14ac:dyDescent="0.95">
      <c r="B29" s="29"/>
      <c r="C29" s="67"/>
      <c r="D29" s="31"/>
      <c r="E29" s="4"/>
      <c r="F29" s="30" t="s">
        <v>76</v>
      </c>
      <c r="G29" s="73">
        <f>'Simulation of milk losses (kg)'!D48</f>
        <v>-758.86592869770175</v>
      </c>
    </row>
    <row r="30" spans="2:7" ht="25.8" x14ac:dyDescent="0.95">
      <c r="B30" s="29" t="s">
        <v>11</v>
      </c>
      <c r="C30" s="109">
        <v>0.4</v>
      </c>
      <c r="D30" s="161">
        <v>0.4</v>
      </c>
      <c r="E30" s="4"/>
      <c r="F30" s="30" t="s">
        <v>72</v>
      </c>
      <c r="G30" s="110">
        <f>D64*D63</f>
        <v>0.11333333333333336</v>
      </c>
    </row>
    <row r="31" spans="2:7" ht="25.8" x14ac:dyDescent="0.95">
      <c r="B31" s="29" t="s">
        <v>20</v>
      </c>
      <c r="C31" s="104">
        <v>30</v>
      </c>
      <c r="D31" s="103">
        <v>30</v>
      </c>
      <c r="E31" s="4"/>
      <c r="F31" s="30" t="s">
        <v>80</v>
      </c>
      <c r="G31" s="73">
        <f>D49*D50</f>
        <v>872.69</v>
      </c>
    </row>
    <row r="32" spans="2:7" ht="25.8" x14ac:dyDescent="0.95">
      <c r="B32" s="29" t="s">
        <v>23</v>
      </c>
      <c r="C32" s="106">
        <v>6</v>
      </c>
      <c r="D32" s="117">
        <v>6</v>
      </c>
      <c r="E32" s="4"/>
      <c r="F32" s="30"/>
      <c r="G32" s="73"/>
    </row>
    <row r="33" spans="1:7" ht="26.1" thickBot="1" x14ac:dyDescent="1">
      <c r="B33" s="30"/>
      <c r="C33" s="64"/>
      <c r="D33" s="98"/>
      <c r="E33" s="4"/>
      <c r="F33" s="40"/>
      <c r="G33" s="12"/>
    </row>
    <row r="34" spans="1:7" ht="25.8" x14ac:dyDescent="0.95">
      <c r="B34" s="36" t="s">
        <v>29</v>
      </c>
      <c r="C34" s="68"/>
      <c r="D34" s="101" t="s">
        <v>27</v>
      </c>
      <c r="E34" s="4"/>
      <c r="F34" s="4"/>
      <c r="G34" s="4"/>
    </row>
    <row r="35" spans="1:7" ht="25.8" x14ac:dyDescent="0.95">
      <c r="B35" s="29" t="s">
        <v>24</v>
      </c>
      <c r="C35" s="155">
        <v>0.37</v>
      </c>
      <c r="D35" s="162">
        <v>0.37</v>
      </c>
      <c r="E35" s="4"/>
      <c r="F35" s="4"/>
      <c r="G35" s="4"/>
    </row>
    <row r="36" spans="1:7" ht="25.8" x14ac:dyDescent="0.95">
      <c r="B36" s="138" t="s">
        <v>91</v>
      </c>
      <c r="C36" s="69">
        <v>0.8</v>
      </c>
      <c r="D36" s="102">
        <v>0.8</v>
      </c>
      <c r="E36" s="4"/>
      <c r="F36" s="4"/>
      <c r="G36" s="4"/>
    </row>
    <row r="37" spans="1:7" ht="25.8" x14ac:dyDescent="0.95">
      <c r="B37" s="29" t="s">
        <v>25</v>
      </c>
      <c r="C37" s="65"/>
      <c r="D37" s="111">
        <f>D30-G28</f>
        <v>0.10400000000000004</v>
      </c>
      <c r="E37" s="4"/>
      <c r="F37" s="4"/>
      <c r="G37" s="4"/>
    </row>
    <row r="38" spans="1:7" ht="25.8" x14ac:dyDescent="0.95">
      <c r="B38" s="29"/>
      <c r="C38" s="70"/>
      <c r="D38" s="114"/>
      <c r="E38" s="4"/>
      <c r="F38" s="4"/>
      <c r="G38" s="4"/>
    </row>
    <row r="39" spans="1:7" ht="25.8" x14ac:dyDescent="0.95">
      <c r="A39" s="131"/>
      <c r="B39" s="105" t="s">
        <v>33</v>
      </c>
      <c r="C39" s="64"/>
      <c r="D39" s="98"/>
      <c r="E39" s="4"/>
      <c r="F39" s="4"/>
      <c r="G39" s="4"/>
    </row>
    <row r="40" spans="1:7" ht="25.8" x14ac:dyDescent="0.95">
      <c r="A40" s="131"/>
      <c r="B40" s="29" t="s">
        <v>34</v>
      </c>
      <c r="C40" s="118">
        <v>11604</v>
      </c>
      <c r="D40" s="116">
        <v>11604</v>
      </c>
      <c r="E40" s="4"/>
      <c r="F40" s="4"/>
      <c r="G40" s="4"/>
    </row>
    <row r="41" spans="1:7" ht="25.8" x14ac:dyDescent="0.95">
      <c r="B41" s="30" t="s">
        <v>35</v>
      </c>
      <c r="C41" s="106">
        <v>45</v>
      </c>
      <c r="D41" s="117">
        <v>45</v>
      </c>
      <c r="E41" s="4"/>
      <c r="F41" s="4"/>
      <c r="G41" s="4"/>
    </row>
    <row r="42" spans="1:7" ht="25.8" x14ac:dyDescent="0.95">
      <c r="B42" s="30"/>
      <c r="C42" s="68"/>
      <c r="D42" s="115"/>
      <c r="E42" s="4"/>
      <c r="F42" s="4"/>
      <c r="G42" s="4"/>
    </row>
    <row r="43" spans="1:7" ht="25.8" x14ac:dyDescent="0.95">
      <c r="B43" s="105" t="s">
        <v>36</v>
      </c>
      <c r="C43" s="64"/>
      <c r="D43" s="136"/>
      <c r="E43" s="4"/>
      <c r="F43" s="4"/>
      <c r="G43" s="4"/>
    </row>
    <row r="44" spans="1:7" ht="25.8" x14ac:dyDescent="0.95">
      <c r="B44" s="29" t="s">
        <v>37</v>
      </c>
      <c r="C44" s="64"/>
      <c r="D44" s="140">
        <v>1.8</v>
      </c>
      <c r="E44" s="4"/>
      <c r="F44" s="4"/>
      <c r="G44" s="4"/>
    </row>
    <row r="45" spans="1:7" ht="25.8" x14ac:dyDescent="0.95">
      <c r="B45" s="30" t="s">
        <v>38</v>
      </c>
      <c r="C45" s="119">
        <v>0.35</v>
      </c>
      <c r="D45" s="120">
        <v>0.35</v>
      </c>
      <c r="E45" s="4"/>
      <c r="F45" s="4"/>
      <c r="G45" s="4"/>
    </row>
    <row r="46" spans="1:7" ht="25.8" x14ac:dyDescent="0.95">
      <c r="B46" s="30" t="s">
        <v>82</v>
      </c>
      <c r="C46" s="135">
        <v>2.5000000000000001E-2</v>
      </c>
      <c r="D46" s="159">
        <f>D45*D52</f>
        <v>3.0656934306569336E-2</v>
      </c>
      <c r="E46" s="4"/>
      <c r="F46" s="4"/>
      <c r="G46" s="4"/>
    </row>
    <row r="47" spans="1:7" ht="25.8" x14ac:dyDescent="0.95">
      <c r="B47" s="30" t="s">
        <v>81</v>
      </c>
      <c r="C47" s="119"/>
      <c r="D47" s="141">
        <f>1/(D45-D46)</f>
        <v>3.1314285714285717</v>
      </c>
      <c r="E47" s="4"/>
      <c r="F47" s="4"/>
      <c r="G47" s="4"/>
    </row>
    <row r="48" spans="1:7" ht="25.8" x14ac:dyDescent="0.95">
      <c r="B48" s="30" t="s">
        <v>77</v>
      </c>
      <c r="C48" s="132">
        <v>2016</v>
      </c>
      <c r="D48" s="133">
        <v>2016</v>
      </c>
      <c r="E48" s="4"/>
      <c r="F48" s="4"/>
      <c r="G48" s="4"/>
    </row>
    <row r="49" spans="2:7" ht="25.8" x14ac:dyDescent="0.95">
      <c r="B49" s="30" t="s">
        <v>78</v>
      </c>
      <c r="C49" s="132">
        <v>1.37</v>
      </c>
      <c r="D49" s="133">
        <v>1.37</v>
      </c>
      <c r="E49" s="4"/>
      <c r="F49" s="4"/>
      <c r="G49" s="4"/>
    </row>
    <row r="50" spans="2:7" ht="25.8" x14ac:dyDescent="0.95">
      <c r="B50" s="30" t="s">
        <v>79</v>
      </c>
      <c r="C50" s="106">
        <v>637</v>
      </c>
      <c r="D50" s="134">
        <v>637</v>
      </c>
      <c r="E50" s="4"/>
      <c r="F50" s="4"/>
      <c r="G50" s="4"/>
    </row>
    <row r="51" spans="2:7" ht="25.8" x14ac:dyDescent="0.95">
      <c r="B51" s="30" t="s">
        <v>83</v>
      </c>
      <c r="C51" s="132"/>
      <c r="D51" s="142">
        <f>(D48-G31)/D47</f>
        <v>365.10812043795613</v>
      </c>
      <c r="E51" s="4"/>
      <c r="F51" s="4"/>
      <c r="G51" s="4"/>
    </row>
    <row r="52" spans="2:7" ht="25.8" x14ac:dyDescent="0.95">
      <c r="B52" s="30" t="s">
        <v>84</v>
      </c>
      <c r="C52" s="132"/>
      <c r="D52" s="143">
        <f>(D22*(D44-1))/(1+(D22*(D44-1)))</f>
        <v>8.7591240875912399E-2</v>
      </c>
      <c r="E52" s="4"/>
      <c r="F52" s="4"/>
      <c r="G52" s="4"/>
    </row>
    <row r="53" spans="2:7" ht="25.8" x14ac:dyDescent="0.95">
      <c r="B53" s="30" t="s">
        <v>86</v>
      </c>
      <c r="C53" s="132"/>
      <c r="D53" s="144">
        <f>1/D45</f>
        <v>2.8571428571428572</v>
      </c>
      <c r="E53" s="4"/>
      <c r="F53" s="4"/>
      <c r="G53" s="4"/>
    </row>
    <row r="54" spans="2:7" ht="25.8" x14ac:dyDescent="0.95">
      <c r="B54" s="30" t="s">
        <v>87</v>
      </c>
      <c r="C54" s="132"/>
      <c r="D54" s="142">
        <f>(D48-G31)/D53</f>
        <v>400.15849999999995</v>
      </c>
      <c r="E54" s="4"/>
      <c r="F54" s="4"/>
      <c r="G54" s="4"/>
    </row>
    <row r="55" spans="2:7" ht="25.8" x14ac:dyDescent="0.95">
      <c r="B55" s="30" t="s">
        <v>88</v>
      </c>
      <c r="C55" s="132"/>
      <c r="D55" s="142">
        <f>(D54-D51)*(1+D56)</f>
        <v>36.80289854014601</v>
      </c>
      <c r="F55" s="4"/>
      <c r="G55" s="4"/>
    </row>
    <row r="56" spans="2:7" ht="25.8" x14ac:dyDescent="0.95">
      <c r="B56" s="30" t="s">
        <v>0</v>
      </c>
      <c r="C56" s="132">
        <v>0.05</v>
      </c>
      <c r="D56" s="137">
        <v>0.05</v>
      </c>
      <c r="F56" s="4"/>
      <c r="G56" s="4"/>
    </row>
    <row r="57" spans="2:7" ht="25.8" x14ac:dyDescent="0.95">
      <c r="B57" s="30"/>
      <c r="C57" s="132"/>
      <c r="D57" s="137"/>
      <c r="F57" s="4"/>
      <c r="G57" s="4"/>
    </row>
    <row r="58" spans="2:7" ht="25.8" x14ac:dyDescent="0.95">
      <c r="B58" s="105" t="s">
        <v>70</v>
      </c>
      <c r="C58" s="68"/>
      <c r="D58" s="115"/>
      <c r="F58" s="4"/>
      <c r="G58" s="4"/>
    </row>
    <row r="59" spans="2:7" ht="25.8" x14ac:dyDescent="0.95">
      <c r="B59" s="29"/>
      <c r="C59" s="71"/>
      <c r="D59" s="107"/>
      <c r="F59" s="4"/>
      <c r="G59" s="4"/>
    </row>
    <row r="60" spans="2:7" ht="25.8" x14ac:dyDescent="0.95">
      <c r="B60" s="29" t="s">
        <v>30</v>
      </c>
      <c r="C60" s="69">
        <v>15</v>
      </c>
      <c r="D60" s="163">
        <v>15</v>
      </c>
      <c r="F60" s="4"/>
      <c r="G60" s="4"/>
    </row>
    <row r="61" spans="2:7" ht="25.8" x14ac:dyDescent="0.95">
      <c r="B61" s="29" t="s">
        <v>31</v>
      </c>
      <c r="C61" s="65">
        <v>10</v>
      </c>
      <c r="D61" s="99">
        <v>10</v>
      </c>
      <c r="F61" s="4"/>
      <c r="G61" s="4"/>
    </row>
    <row r="62" spans="2:7" ht="25.8" x14ac:dyDescent="0.95">
      <c r="B62" s="138" t="s">
        <v>68</v>
      </c>
      <c r="C62" s="151"/>
      <c r="D62" s="101">
        <v>0.17</v>
      </c>
      <c r="F62" s="4"/>
      <c r="G62" s="4"/>
    </row>
    <row r="63" spans="2:7" ht="25.8" x14ac:dyDescent="0.95">
      <c r="B63" s="138" t="s">
        <v>69</v>
      </c>
      <c r="C63" s="151"/>
      <c r="D63" s="152">
        <f>D62/0.6</f>
        <v>0.28333333333333338</v>
      </c>
      <c r="F63" s="4"/>
      <c r="G63" s="4"/>
    </row>
    <row r="64" spans="2:7" ht="25.8" x14ac:dyDescent="0.95">
      <c r="B64" s="29" t="s">
        <v>71</v>
      </c>
      <c r="C64" s="104">
        <v>0.4</v>
      </c>
      <c r="D64" s="103">
        <v>0.4</v>
      </c>
      <c r="F64" s="4"/>
      <c r="G64" s="4"/>
    </row>
    <row r="65" spans="2:7" ht="25.8" x14ac:dyDescent="0.95">
      <c r="B65" s="29"/>
      <c r="C65" s="71"/>
      <c r="D65" s="102"/>
      <c r="F65" s="4"/>
      <c r="G65" s="4"/>
    </row>
    <row r="66" spans="2:7" ht="26.1" thickBot="1" x14ac:dyDescent="1">
      <c r="B66" s="38"/>
      <c r="C66" s="63"/>
      <c r="D66" s="39"/>
      <c r="F66" s="4"/>
      <c r="G66" s="4"/>
    </row>
    <row r="67" spans="2:7" x14ac:dyDescent="0.55000000000000004">
      <c r="B67" s="4"/>
      <c r="C67" s="4"/>
      <c r="D67" s="4"/>
      <c r="F67" s="4"/>
      <c r="G67" s="4"/>
    </row>
    <row r="68" spans="2:7" x14ac:dyDescent="0.55000000000000004">
      <c r="B68" s="4"/>
      <c r="C68" s="4"/>
      <c r="D68" s="4"/>
      <c r="F68" s="4"/>
      <c r="G68" s="4"/>
    </row>
    <row r="69" spans="2:7" x14ac:dyDescent="0.55000000000000004">
      <c r="B69" s="4"/>
      <c r="C69" s="4"/>
      <c r="D69" s="4"/>
      <c r="F69" s="4"/>
      <c r="G69" s="4"/>
    </row>
    <row r="70" spans="2:7" x14ac:dyDescent="0.55000000000000004">
      <c r="B70" s="4"/>
      <c r="C70" s="4"/>
      <c r="D70" s="4"/>
      <c r="F70" s="4"/>
      <c r="G70" s="4"/>
    </row>
    <row r="71" spans="2:7" x14ac:dyDescent="0.55000000000000004">
      <c r="B71" s="4"/>
      <c r="C71" s="148"/>
      <c r="D71" s="4"/>
      <c r="F71" s="4"/>
      <c r="G71" s="4"/>
    </row>
    <row r="72" spans="2:7" x14ac:dyDescent="0.55000000000000004">
      <c r="B72" s="4"/>
      <c r="C72" s="4"/>
      <c r="D72" s="4"/>
      <c r="F72" s="4"/>
      <c r="G72" s="4"/>
    </row>
    <row r="73" spans="2:7" x14ac:dyDescent="0.55000000000000004">
      <c r="B73" s="4"/>
      <c r="C73" s="4"/>
      <c r="D73" s="4"/>
      <c r="F73" s="4"/>
      <c r="G73" s="4"/>
    </row>
    <row r="74" spans="2:7" x14ac:dyDescent="0.55000000000000004">
      <c r="B74" s="4"/>
      <c r="C74" s="4"/>
      <c r="D74" s="4"/>
      <c r="F74" s="4"/>
      <c r="G74" s="4"/>
    </row>
    <row r="75" spans="2:7" x14ac:dyDescent="0.55000000000000004">
      <c r="B75" s="4"/>
      <c r="C75" s="4"/>
      <c r="D75" s="4"/>
      <c r="F75" s="4"/>
      <c r="G75" s="4"/>
    </row>
    <row r="76" spans="2:7" x14ac:dyDescent="0.55000000000000004">
      <c r="B76" s="4"/>
      <c r="C76" s="4"/>
      <c r="D76" s="4"/>
      <c r="F76" s="4"/>
      <c r="G76" s="4"/>
    </row>
    <row r="77" spans="2:7" x14ac:dyDescent="0.55000000000000004">
      <c r="B77" s="4"/>
      <c r="C77" s="4"/>
      <c r="D77" s="4"/>
      <c r="F77" s="4"/>
      <c r="G77" s="4"/>
    </row>
    <row r="78" spans="2:7" x14ac:dyDescent="0.55000000000000004">
      <c r="B78" s="4"/>
      <c r="C78" s="4"/>
      <c r="D78" s="4"/>
      <c r="F78" s="4"/>
      <c r="G78" s="4"/>
    </row>
    <row r="79" spans="2:7" x14ac:dyDescent="0.55000000000000004">
      <c r="B79" s="4"/>
      <c r="C79" s="4"/>
      <c r="D79" s="4"/>
      <c r="F79" s="4"/>
      <c r="G79" s="4"/>
    </row>
    <row r="80" spans="2:7" x14ac:dyDescent="0.55000000000000004">
      <c r="B80" s="4"/>
      <c r="C80" s="4"/>
      <c r="D80" s="4"/>
      <c r="F80" s="4"/>
      <c r="G80" s="4"/>
    </row>
    <row r="81" spans="2:7" x14ac:dyDescent="0.55000000000000004">
      <c r="B81" s="4"/>
      <c r="C81" s="4"/>
      <c r="D81" s="4"/>
      <c r="F81" s="4"/>
      <c r="G81" s="4"/>
    </row>
    <row r="82" spans="2:7" x14ac:dyDescent="0.55000000000000004">
      <c r="B82" s="4"/>
      <c r="C82" s="4"/>
      <c r="D82" s="4"/>
      <c r="F82" s="4"/>
      <c r="G82" s="4"/>
    </row>
    <row r="83" spans="2:7" x14ac:dyDescent="0.55000000000000004">
      <c r="B83" s="4"/>
      <c r="C83" s="4"/>
      <c r="D83" s="4"/>
      <c r="F83" s="4"/>
      <c r="G83" s="4"/>
    </row>
    <row r="84" spans="2:7" x14ac:dyDescent="0.55000000000000004">
      <c r="B84" s="4"/>
      <c r="C84" s="4"/>
      <c r="D84" s="4"/>
      <c r="F84" s="4"/>
      <c r="G84" s="4"/>
    </row>
    <row r="85" spans="2:7" x14ac:dyDescent="0.55000000000000004">
      <c r="B85" s="4"/>
      <c r="C85" s="4"/>
      <c r="D85" s="4"/>
      <c r="F85" s="4"/>
      <c r="G85" s="4"/>
    </row>
    <row r="86" spans="2:7" x14ac:dyDescent="0.55000000000000004">
      <c r="B86" s="4"/>
      <c r="C86" s="4"/>
      <c r="D86" s="4"/>
      <c r="F86" s="4"/>
      <c r="G86" s="4"/>
    </row>
    <row r="87" spans="2:7" x14ac:dyDescent="0.55000000000000004">
      <c r="B87" s="4"/>
      <c r="C87" s="4"/>
      <c r="D87" s="4"/>
      <c r="F87" s="4"/>
      <c r="G87" s="4"/>
    </row>
    <row r="88" spans="2:7" x14ac:dyDescent="0.55000000000000004">
      <c r="B88" s="4"/>
      <c r="C88" s="4"/>
      <c r="D88" s="4"/>
      <c r="F88" s="4"/>
      <c r="G88" s="4"/>
    </row>
    <row r="89" spans="2:7" x14ac:dyDescent="0.55000000000000004">
      <c r="B89" s="4"/>
      <c r="C89" s="4"/>
      <c r="D89" s="4"/>
      <c r="F89" s="4"/>
      <c r="G89" s="4"/>
    </row>
    <row r="90" spans="2:7" x14ac:dyDescent="0.55000000000000004">
      <c r="B90" s="4"/>
      <c r="C90" s="4"/>
      <c r="D90" s="4"/>
      <c r="F90" s="4"/>
      <c r="G90" s="4"/>
    </row>
    <row r="91" spans="2:7" x14ac:dyDescent="0.55000000000000004">
      <c r="B91" s="4"/>
      <c r="C91" s="4"/>
      <c r="D91" s="4"/>
      <c r="F91" s="4"/>
      <c r="G91" s="4"/>
    </row>
    <row r="92" spans="2:7" x14ac:dyDescent="0.55000000000000004">
      <c r="B92" s="4"/>
      <c r="C92" s="4"/>
      <c r="D92" s="4"/>
      <c r="F92" s="4"/>
      <c r="G92" s="4"/>
    </row>
    <row r="93" spans="2:7" x14ac:dyDescent="0.55000000000000004">
      <c r="B93" s="4"/>
      <c r="C93" s="4"/>
      <c r="D93" s="4"/>
      <c r="F93" s="4"/>
      <c r="G93" s="4"/>
    </row>
    <row r="94" spans="2:7" x14ac:dyDescent="0.55000000000000004">
      <c r="B94" s="4"/>
      <c r="C94" s="4"/>
      <c r="D94" s="4"/>
      <c r="F94" s="4"/>
      <c r="G94" s="4"/>
    </row>
    <row r="95" spans="2:7" x14ac:dyDescent="0.55000000000000004">
      <c r="B95" s="4"/>
      <c r="C95" s="4"/>
      <c r="D95" s="4"/>
      <c r="F95" s="4"/>
      <c r="G95" s="4"/>
    </row>
    <row r="96" spans="2:7" x14ac:dyDescent="0.55000000000000004">
      <c r="B96" s="4"/>
      <c r="C96" s="4"/>
      <c r="D96" s="4"/>
      <c r="F96" s="4"/>
      <c r="G96" s="4"/>
    </row>
    <row r="97" spans="2:7" x14ac:dyDescent="0.55000000000000004">
      <c r="B97" s="4"/>
      <c r="C97" s="4"/>
      <c r="D97" s="4"/>
      <c r="F97" s="4"/>
      <c r="G97" s="4"/>
    </row>
    <row r="98" spans="2:7" x14ac:dyDescent="0.55000000000000004">
      <c r="B98" s="4"/>
      <c r="C98" s="4"/>
      <c r="D98" s="4"/>
      <c r="F98" s="4"/>
      <c r="G98" s="4"/>
    </row>
    <row r="99" spans="2:7" x14ac:dyDescent="0.55000000000000004">
      <c r="B99" s="4"/>
      <c r="C99" s="4"/>
      <c r="D99" s="4"/>
      <c r="F99" s="4"/>
      <c r="G99" s="4"/>
    </row>
    <row r="100" spans="2:7" x14ac:dyDescent="0.55000000000000004">
      <c r="B100" s="4"/>
      <c r="C100" s="4"/>
      <c r="D100" s="4"/>
      <c r="F100" s="4"/>
      <c r="G100" s="4"/>
    </row>
    <row r="101" spans="2:7" x14ac:dyDescent="0.55000000000000004">
      <c r="B101" s="4"/>
      <c r="C101" s="4"/>
      <c r="D101" s="4"/>
      <c r="F101" s="4"/>
      <c r="G101" s="4"/>
    </row>
    <row r="102" spans="2:7" x14ac:dyDescent="0.55000000000000004">
      <c r="B102" s="4"/>
      <c r="C102" s="4"/>
      <c r="D102" s="4"/>
      <c r="F102" s="4"/>
      <c r="G102" s="4"/>
    </row>
    <row r="103" spans="2:7" x14ac:dyDescent="0.55000000000000004">
      <c r="B103" s="4"/>
      <c r="C103" s="4"/>
      <c r="D103" s="4"/>
      <c r="F103" s="4"/>
      <c r="G103" s="4"/>
    </row>
    <row r="104" spans="2:7" x14ac:dyDescent="0.55000000000000004">
      <c r="B104" s="4"/>
      <c r="C104" s="4"/>
      <c r="D104" s="4"/>
      <c r="F104" s="4"/>
      <c r="G104" s="4"/>
    </row>
    <row r="105" spans="2:7" x14ac:dyDescent="0.55000000000000004">
      <c r="B105" s="4"/>
      <c r="C105" s="4"/>
      <c r="D105" s="4"/>
      <c r="F105" s="4"/>
      <c r="G105" s="4"/>
    </row>
    <row r="106" spans="2:7" x14ac:dyDescent="0.55000000000000004">
      <c r="B106" s="4"/>
      <c r="C106" s="4"/>
      <c r="D106" s="4"/>
      <c r="F106" s="4"/>
      <c r="G106" s="4"/>
    </row>
    <row r="107" spans="2:7" x14ac:dyDescent="0.55000000000000004">
      <c r="B107" s="4"/>
      <c r="C107" s="4"/>
      <c r="D107" s="4"/>
      <c r="F107" s="4"/>
      <c r="G107" s="4"/>
    </row>
    <row r="108" spans="2:7" x14ac:dyDescent="0.55000000000000004">
      <c r="B108" s="4"/>
      <c r="C108" s="4"/>
      <c r="D108" s="4"/>
      <c r="F108" s="4"/>
      <c r="G108" s="4"/>
    </row>
    <row r="109" spans="2:7" x14ac:dyDescent="0.55000000000000004">
      <c r="B109" s="4"/>
      <c r="C109" s="4"/>
      <c r="D109" s="4"/>
      <c r="F109" s="4"/>
      <c r="G109" s="4"/>
    </row>
    <row r="110" spans="2:7" x14ac:dyDescent="0.55000000000000004">
      <c r="B110" s="4"/>
      <c r="C110" s="4"/>
      <c r="D110" s="4"/>
      <c r="F110" s="4"/>
      <c r="G110" s="4"/>
    </row>
    <row r="111" spans="2:7" x14ac:dyDescent="0.55000000000000004">
      <c r="B111" s="4"/>
      <c r="C111" s="4"/>
      <c r="D111" s="4"/>
      <c r="F111" s="4"/>
      <c r="G111" s="4"/>
    </row>
    <row r="112" spans="2:7" x14ac:dyDescent="0.55000000000000004">
      <c r="B112" s="4"/>
      <c r="C112" s="4"/>
      <c r="D112" s="4"/>
      <c r="F112" s="4"/>
      <c r="G112" s="4"/>
    </row>
    <row r="113" spans="2:7" x14ac:dyDescent="0.55000000000000004">
      <c r="B113" s="4"/>
      <c r="C113" s="4"/>
      <c r="D113" s="4"/>
      <c r="F113" s="4"/>
      <c r="G113" s="4"/>
    </row>
    <row r="114" spans="2:7" x14ac:dyDescent="0.55000000000000004">
      <c r="B114" s="4"/>
      <c r="C114" s="4"/>
      <c r="D114" s="4"/>
      <c r="F114" s="4"/>
      <c r="G114" s="4"/>
    </row>
    <row r="115" spans="2:7" x14ac:dyDescent="0.55000000000000004">
      <c r="B115" s="4"/>
      <c r="C115" s="4"/>
      <c r="D115" s="4"/>
      <c r="F115" s="4"/>
      <c r="G115" s="4"/>
    </row>
    <row r="116" spans="2:7" x14ac:dyDescent="0.55000000000000004">
      <c r="B116" s="4"/>
      <c r="C116" s="4"/>
      <c r="D116" s="4"/>
      <c r="F116" s="4"/>
      <c r="G116" s="4"/>
    </row>
    <row r="117" spans="2:7" x14ac:dyDescent="0.55000000000000004">
      <c r="B117" s="4"/>
      <c r="C117" s="4"/>
      <c r="D117" s="4"/>
      <c r="F117" s="4"/>
      <c r="G117" s="4"/>
    </row>
    <row r="118" spans="2:7" x14ac:dyDescent="0.55000000000000004">
      <c r="B118" s="4"/>
      <c r="C118" s="4"/>
      <c r="D118" s="4"/>
      <c r="F118" s="4"/>
      <c r="G118" s="4"/>
    </row>
    <row r="119" spans="2:7" x14ac:dyDescent="0.55000000000000004">
      <c r="B119" s="4"/>
      <c r="C119" s="4"/>
      <c r="D119" s="4"/>
      <c r="F119" s="4"/>
      <c r="G119" s="4"/>
    </row>
    <row r="120" spans="2:7" x14ac:dyDescent="0.55000000000000004">
      <c r="B120" s="4"/>
      <c r="C120" s="4"/>
      <c r="D120" s="4"/>
      <c r="F120" s="4"/>
      <c r="G120" s="4"/>
    </row>
    <row r="121" spans="2:7" x14ac:dyDescent="0.55000000000000004">
      <c r="B121" s="4"/>
      <c r="C121" s="4"/>
      <c r="D121" s="4"/>
      <c r="F121" s="4"/>
      <c r="G121" s="4"/>
    </row>
    <row r="122" spans="2:7" x14ac:dyDescent="0.55000000000000004">
      <c r="B122" s="4"/>
      <c r="C122" s="4"/>
      <c r="D122" s="4"/>
      <c r="F122" s="4"/>
      <c r="G122" s="4"/>
    </row>
    <row r="123" spans="2:7" x14ac:dyDescent="0.55000000000000004">
      <c r="B123" s="4"/>
      <c r="C123" s="4"/>
      <c r="D123" s="4"/>
      <c r="F123" s="4"/>
      <c r="G123" s="4"/>
    </row>
    <row r="124" spans="2:7" x14ac:dyDescent="0.55000000000000004">
      <c r="B124" s="4"/>
      <c r="C124" s="4"/>
      <c r="D124" s="4"/>
      <c r="F124" s="4"/>
      <c r="G124" s="4"/>
    </row>
    <row r="125" spans="2:7" x14ac:dyDescent="0.55000000000000004">
      <c r="B125" s="4"/>
      <c r="C125" s="4"/>
      <c r="D125" s="4"/>
      <c r="F125" s="4"/>
      <c r="G125" s="4"/>
    </row>
    <row r="126" spans="2:7" x14ac:dyDescent="0.55000000000000004">
      <c r="B126" s="4"/>
      <c r="C126" s="4"/>
      <c r="D126" s="4"/>
      <c r="F126" s="4"/>
      <c r="G126" s="4"/>
    </row>
    <row r="127" spans="2:7" x14ac:dyDescent="0.55000000000000004">
      <c r="B127" s="4"/>
      <c r="C127" s="4"/>
      <c r="D127" s="4"/>
      <c r="F127" s="4"/>
      <c r="G127" s="4"/>
    </row>
    <row r="128" spans="2:7" x14ac:dyDescent="0.55000000000000004">
      <c r="B128" s="4"/>
      <c r="C128" s="4"/>
      <c r="D128" s="4"/>
      <c r="F128" s="4"/>
      <c r="G128" s="4"/>
    </row>
    <row r="129" spans="2:7" x14ac:dyDescent="0.55000000000000004">
      <c r="B129" s="4"/>
      <c r="C129" s="4"/>
      <c r="D129" s="4"/>
      <c r="F129" s="4"/>
      <c r="G129" s="4"/>
    </row>
    <row r="130" spans="2:7" x14ac:dyDescent="0.55000000000000004">
      <c r="B130" s="4"/>
      <c r="C130" s="4"/>
      <c r="D130" s="4"/>
      <c r="F130" s="4"/>
      <c r="G130" s="4"/>
    </row>
    <row r="131" spans="2:7" x14ac:dyDescent="0.55000000000000004">
      <c r="B131" s="4"/>
      <c r="C131" s="4"/>
      <c r="D131" s="4"/>
      <c r="F131" s="4"/>
      <c r="G131" s="4"/>
    </row>
    <row r="132" spans="2:7" x14ac:dyDescent="0.55000000000000004">
      <c r="B132" s="4"/>
      <c r="C132" s="4"/>
      <c r="D132" s="4"/>
      <c r="F132" s="4"/>
      <c r="G132" s="4"/>
    </row>
    <row r="133" spans="2:7" x14ac:dyDescent="0.55000000000000004">
      <c r="B133" s="4"/>
      <c r="C133" s="4"/>
      <c r="D133" s="4"/>
      <c r="F133" s="4"/>
      <c r="G133" s="4"/>
    </row>
    <row r="134" spans="2:7" x14ac:dyDescent="0.55000000000000004">
      <c r="B134" s="4"/>
      <c r="C134" s="4"/>
      <c r="D134" s="4"/>
      <c r="F134" s="4"/>
      <c r="G134" s="4"/>
    </row>
    <row r="135" spans="2:7" x14ac:dyDescent="0.55000000000000004">
      <c r="B135" s="4"/>
      <c r="C135" s="4"/>
      <c r="D135" s="4"/>
      <c r="F135" s="4"/>
      <c r="G135" s="4"/>
    </row>
    <row r="136" spans="2:7" x14ac:dyDescent="0.55000000000000004">
      <c r="B136" s="4"/>
      <c r="C136" s="4"/>
      <c r="D136" s="4"/>
      <c r="F136" s="4"/>
      <c r="G136" s="4"/>
    </row>
    <row r="137" spans="2:7" x14ac:dyDescent="0.55000000000000004">
      <c r="B137" s="4"/>
      <c r="C137" s="4"/>
      <c r="D137" s="4"/>
      <c r="F137" s="4"/>
      <c r="G137" s="4"/>
    </row>
    <row r="138" spans="2:7" x14ac:dyDescent="0.55000000000000004">
      <c r="B138" s="4"/>
      <c r="C138" s="4"/>
      <c r="D138" s="4"/>
      <c r="F138" s="4"/>
      <c r="G138" s="4"/>
    </row>
    <row r="139" spans="2:7" x14ac:dyDescent="0.55000000000000004">
      <c r="B139" s="4"/>
      <c r="C139" s="4"/>
      <c r="D139" s="4"/>
      <c r="F139" s="4"/>
      <c r="G139" s="4"/>
    </row>
    <row r="140" spans="2:7" x14ac:dyDescent="0.55000000000000004">
      <c r="B140" s="4"/>
      <c r="C140" s="4"/>
      <c r="D140" s="4"/>
      <c r="F140" s="4"/>
      <c r="G140" s="4"/>
    </row>
    <row r="141" spans="2:7" x14ac:dyDescent="0.55000000000000004">
      <c r="B141" s="4"/>
      <c r="C141" s="4"/>
      <c r="D141" s="4"/>
      <c r="F141" s="4"/>
      <c r="G141" s="4"/>
    </row>
    <row r="142" spans="2:7" x14ac:dyDescent="0.55000000000000004">
      <c r="B142" s="4"/>
      <c r="C142" s="4"/>
      <c r="D142" s="4"/>
      <c r="F142" s="4"/>
      <c r="G142" s="4"/>
    </row>
    <row r="143" spans="2:7" x14ac:dyDescent="0.55000000000000004">
      <c r="B143" s="4"/>
      <c r="C143" s="4"/>
      <c r="D143" s="4"/>
      <c r="F143" s="4"/>
      <c r="G143" s="4"/>
    </row>
    <row r="144" spans="2:7" x14ac:dyDescent="0.55000000000000004">
      <c r="B144" s="4"/>
      <c r="C144" s="4"/>
      <c r="D144" s="4"/>
      <c r="F144" s="4"/>
      <c r="G144" s="4"/>
    </row>
    <row r="145" spans="2:7" x14ac:dyDescent="0.55000000000000004">
      <c r="B145" s="4"/>
      <c r="C145" s="4"/>
      <c r="D145" s="4"/>
      <c r="F145" s="4"/>
      <c r="G145" s="4"/>
    </row>
    <row r="146" spans="2:7" x14ac:dyDescent="0.55000000000000004">
      <c r="B146" s="4"/>
      <c r="C146" s="4"/>
      <c r="D146" s="4"/>
      <c r="F146" s="4"/>
      <c r="G146" s="4"/>
    </row>
    <row r="147" spans="2:7" x14ac:dyDescent="0.55000000000000004">
      <c r="B147" s="4"/>
      <c r="C147" s="4"/>
      <c r="D147" s="4"/>
      <c r="F147" s="4"/>
      <c r="G147" s="4"/>
    </row>
    <row r="148" spans="2:7" x14ac:dyDescent="0.55000000000000004">
      <c r="B148" s="4"/>
      <c r="C148" s="4"/>
      <c r="D148" s="4"/>
      <c r="F148" s="4"/>
      <c r="G148" s="4"/>
    </row>
    <row r="149" spans="2:7" x14ac:dyDescent="0.55000000000000004">
      <c r="B149" s="4"/>
      <c r="C149" s="4"/>
      <c r="D149" s="4"/>
      <c r="F149" s="4"/>
      <c r="G149" s="4"/>
    </row>
    <row r="150" spans="2:7" x14ac:dyDescent="0.55000000000000004">
      <c r="B150" s="4"/>
      <c r="C150" s="4"/>
      <c r="D150" s="4"/>
      <c r="F150" s="4"/>
      <c r="G150" s="4"/>
    </row>
    <row r="151" spans="2:7" x14ac:dyDescent="0.55000000000000004">
      <c r="B151" s="4"/>
      <c r="C151" s="4"/>
      <c r="D151" s="4"/>
      <c r="F151" s="4"/>
      <c r="G151" s="4"/>
    </row>
    <row r="152" spans="2:7" x14ac:dyDescent="0.55000000000000004">
      <c r="B152" s="4"/>
      <c r="C152" s="4"/>
      <c r="D152" s="4"/>
      <c r="F152" s="4"/>
      <c r="G152" s="4"/>
    </row>
    <row r="153" spans="2:7" x14ac:dyDescent="0.55000000000000004">
      <c r="B153" s="4"/>
      <c r="C153" s="4"/>
      <c r="D153" s="4"/>
      <c r="F153" s="4"/>
      <c r="G153" s="4"/>
    </row>
    <row r="154" spans="2:7" x14ac:dyDescent="0.55000000000000004">
      <c r="B154" s="4"/>
      <c r="C154" s="4"/>
      <c r="D154" s="4"/>
      <c r="F154" s="4"/>
      <c r="G154" s="4"/>
    </row>
    <row r="155" spans="2:7" x14ac:dyDescent="0.55000000000000004">
      <c r="B155" s="4"/>
      <c r="C155" s="4"/>
      <c r="D155" s="4"/>
      <c r="F155" s="4"/>
      <c r="G155" s="4"/>
    </row>
    <row r="156" spans="2:7" x14ac:dyDescent="0.55000000000000004">
      <c r="B156" s="4"/>
      <c r="C156" s="4"/>
      <c r="D156" s="4"/>
      <c r="F156" s="4"/>
      <c r="G156" s="4"/>
    </row>
    <row r="157" spans="2:7" x14ac:dyDescent="0.55000000000000004">
      <c r="B157" s="4"/>
      <c r="C157" s="4"/>
      <c r="D157" s="4"/>
      <c r="F157" s="4"/>
      <c r="G157" s="4"/>
    </row>
    <row r="158" spans="2:7" x14ac:dyDescent="0.55000000000000004">
      <c r="B158" s="4"/>
      <c r="C158" s="4"/>
      <c r="D158" s="4"/>
      <c r="F158" s="4"/>
      <c r="G158" s="4"/>
    </row>
    <row r="159" spans="2:7" x14ac:dyDescent="0.55000000000000004">
      <c r="B159" s="4"/>
      <c r="C159" s="4"/>
      <c r="D159" s="4"/>
      <c r="F159" s="4"/>
      <c r="G159" s="4"/>
    </row>
    <row r="160" spans="2:7" x14ac:dyDescent="0.55000000000000004">
      <c r="B160" s="4"/>
      <c r="C160" s="4"/>
      <c r="D160" s="4"/>
      <c r="F160" s="4"/>
      <c r="G160" s="4"/>
    </row>
    <row r="161" spans="2:7" x14ac:dyDescent="0.55000000000000004">
      <c r="B161" s="4"/>
      <c r="C161" s="4"/>
      <c r="D161" s="4"/>
      <c r="F161" s="4"/>
      <c r="G161" s="4"/>
    </row>
    <row r="162" spans="2:7" x14ac:dyDescent="0.55000000000000004">
      <c r="B162" s="4"/>
      <c r="C162" s="4"/>
      <c r="D162" s="4"/>
      <c r="F162" s="4"/>
      <c r="G162" s="4"/>
    </row>
    <row r="163" spans="2:7" x14ac:dyDescent="0.55000000000000004">
      <c r="B163" s="4"/>
      <c r="C163" s="4"/>
      <c r="D163" s="4"/>
      <c r="F163" s="4"/>
      <c r="G163" s="4"/>
    </row>
    <row r="164" spans="2:7" x14ac:dyDescent="0.55000000000000004">
      <c r="B164" s="4"/>
      <c r="C164" s="4"/>
      <c r="D164" s="4"/>
      <c r="F164" s="4"/>
      <c r="G164" s="4"/>
    </row>
    <row r="165" spans="2:7" x14ac:dyDescent="0.55000000000000004">
      <c r="B165" s="4"/>
      <c r="C165" s="4"/>
      <c r="D165" s="4"/>
      <c r="F165" s="4"/>
      <c r="G165" s="4"/>
    </row>
    <row r="166" spans="2:7" x14ac:dyDescent="0.55000000000000004">
      <c r="B166" s="4"/>
      <c r="C166" s="4"/>
      <c r="D166" s="4"/>
      <c r="F166" s="4"/>
      <c r="G166" s="4"/>
    </row>
    <row r="167" spans="2:7" x14ac:dyDescent="0.55000000000000004">
      <c r="B167" s="4"/>
      <c r="C167" s="4"/>
      <c r="D167" s="4"/>
      <c r="F167" s="4"/>
      <c r="G167" s="4"/>
    </row>
    <row r="168" spans="2:7" x14ac:dyDescent="0.55000000000000004">
      <c r="B168" s="4"/>
      <c r="C168" s="4"/>
      <c r="D168" s="4"/>
      <c r="F168" s="4"/>
      <c r="G168" s="4"/>
    </row>
    <row r="169" spans="2:7" x14ac:dyDescent="0.55000000000000004">
      <c r="B169" s="4"/>
      <c r="C169" s="4"/>
      <c r="D169" s="4"/>
      <c r="F169" s="4"/>
      <c r="G169" s="4"/>
    </row>
    <row r="170" spans="2:7" x14ac:dyDescent="0.55000000000000004">
      <c r="B170" s="4"/>
      <c r="C170" s="4"/>
      <c r="D170" s="4"/>
      <c r="F170" s="4"/>
      <c r="G170" s="4"/>
    </row>
    <row r="171" spans="2:7" x14ac:dyDescent="0.55000000000000004">
      <c r="B171" s="4"/>
      <c r="C171" s="4"/>
      <c r="D171" s="4"/>
      <c r="F171" s="4"/>
      <c r="G171" s="4"/>
    </row>
    <row r="172" spans="2:7" x14ac:dyDescent="0.55000000000000004">
      <c r="B172" s="4"/>
      <c r="C172" s="4"/>
      <c r="D172" s="4"/>
      <c r="F172" s="4"/>
      <c r="G172" s="4"/>
    </row>
    <row r="173" spans="2:7" x14ac:dyDescent="0.55000000000000004">
      <c r="B173" s="4"/>
      <c r="C173" s="4"/>
      <c r="D173" s="4"/>
      <c r="F173" s="4"/>
      <c r="G173" s="4"/>
    </row>
    <row r="174" spans="2:7" x14ac:dyDescent="0.55000000000000004">
      <c r="B174" s="4"/>
      <c r="C174" s="4"/>
      <c r="D174" s="4"/>
      <c r="F174" s="4"/>
      <c r="G174" s="4"/>
    </row>
    <row r="175" spans="2:7" x14ac:dyDescent="0.55000000000000004">
      <c r="B175" s="4"/>
      <c r="C175" s="4"/>
      <c r="D175" s="4"/>
      <c r="F175" s="4"/>
      <c r="G175" s="4"/>
    </row>
    <row r="176" spans="2:7" x14ac:dyDescent="0.55000000000000004">
      <c r="B176" s="4"/>
      <c r="C176" s="4"/>
      <c r="D176" s="4"/>
      <c r="F176" s="4"/>
      <c r="G176" s="4"/>
    </row>
    <row r="177" spans="2:7" x14ac:dyDescent="0.55000000000000004">
      <c r="B177" s="4"/>
      <c r="C177" s="4"/>
      <c r="D177" s="4"/>
      <c r="F177" s="4"/>
      <c r="G177" s="4"/>
    </row>
    <row r="178" spans="2:7" x14ac:dyDescent="0.55000000000000004">
      <c r="B178" s="4"/>
      <c r="C178" s="4"/>
      <c r="D178" s="4"/>
      <c r="F178" s="4"/>
      <c r="G178" s="4"/>
    </row>
    <row r="179" spans="2:7" x14ac:dyDescent="0.55000000000000004">
      <c r="B179" s="4"/>
      <c r="C179" s="4"/>
      <c r="D179" s="4"/>
      <c r="F179" s="4"/>
      <c r="G179" s="4"/>
    </row>
    <row r="180" spans="2:7" x14ac:dyDescent="0.55000000000000004">
      <c r="B180" s="4"/>
      <c r="C180" s="4"/>
      <c r="D180" s="4"/>
      <c r="F180" s="4"/>
      <c r="G180" s="4"/>
    </row>
    <row r="181" spans="2:7" x14ac:dyDescent="0.55000000000000004">
      <c r="B181" s="4"/>
      <c r="C181" s="4"/>
      <c r="D181" s="4"/>
      <c r="F181" s="4"/>
      <c r="G181" s="4"/>
    </row>
    <row r="182" spans="2:7" x14ac:dyDescent="0.55000000000000004">
      <c r="B182" s="4"/>
      <c r="C182" s="4"/>
      <c r="D182" s="4"/>
      <c r="F182" s="4"/>
      <c r="G182" s="4"/>
    </row>
    <row r="183" spans="2:7" x14ac:dyDescent="0.55000000000000004">
      <c r="B183" s="4"/>
      <c r="C183" s="4"/>
      <c r="D183" s="4"/>
      <c r="F183" s="4"/>
      <c r="G183" s="4"/>
    </row>
    <row r="184" spans="2:7" x14ac:dyDescent="0.55000000000000004">
      <c r="B184" s="4"/>
      <c r="C184" s="4"/>
      <c r="D184" s="4"/>
      <c r="F184" s="4"/>
      <c r="G184" s="4"/>
    </row>
    <row r="185" spans="2:7" x14ac:dyDescent="0.55000000000000004">
      <c r="B185" s="4"/>
      <c r="C185" s="4"/>
      <c r="D185" s="4"/>
      <c r="F185" s="4"/>
      <c r="G185" s="4"/>
    </row>
    <row r="186" spans="2:7" x14ac:dyDescent="0.55000000000000004">
      <c r="B186" s="4"/>
      <c r="C186" s="4"/>
      <c r="D186" s="4"/>
      <c r="F186" s="4"/>
      <c r="G186" s="4"/>
    </row>
    <row r="187" spans="2:7" x14ac:dyDescent="0.55000000000000004">
      <c r="B187" s="4"/>
      <c r="C187" s="4"/>
      <c r="D187" s="4"/>
      <c r="F187" s="4"/>
      <c r="G187" s="4"/>
    </row>
    <row r="188" spans="2:7" x14ac:dyDescent="0.55000000000000004">
      <c r="B188" s="4"/>
      <c r="C188" s="4"/>
      <c r="D188" s="4"/>
      <c r="F188" s="4"/>
      <c r="G188" s="4"/>
    </row>
    <row r="189" spans="2:7" x14ac:dyDescent="0.55000000000000004">
      <c r="B189" s="4"/>
      <c r="C189" s="4"/>
      <c r="D189" s="4"/>
      <c r="F189" s="4"/>
      <c r="G189" s="4"/>
    </row>
    <row r="190" spans="2:7" x14ac:dyDescent="0.55000000000000004">
      <c r="B190" s="4"/>
      <c r="C190" s="4"/>
      <c r="D190" s="4"/>
      <c r="F190" s="4"/>
      <c r="G190" s="4"/>
    </row>
    <row r="191" spans="2:7" x14ac:dyDescent="0.55000000000000004">
      <c r="B191" s="4"/>
      <c r="C191" s="4"/>
      <c r="D191" s="4"/>
      <c r="F191" s="4"/>
      <c r="G191" s="4"/>
    </row>
    <row r="192" spans="2:7" x14ac:dyDescent="0.55000000000000004">
      <c r="B192" s="4"/>
      <c r="C192" s="4"/>
      <c r="D192" s="4"/>
      <c r="F192" s="4"/>
      <c r="G192" s="4"/>
    </row>
    <row r="193" spans="2:7" x14ac:dyDescent="0.55000000000000004">
      <c r="B193" s="4"/>
      <c r="C193" s="4"/>
      <c r="D193" s="4"/>
      <c r="F193" s="4"/>
      <c r="G193" s="4"/>
    </row>
    <row r="194" spans="2:7" x14ac:dyDescent="0.55000000000000004">
      <c r="B194" s="4"/>
      <c r="C194" s="4"/>
      <c r="D194" s="4"/>
      <c r="F194" s="4"/>
      <c r="G194" s="4"/>
    </row>
    <row r="195" spans="2:7" x14ac:dyDescent="0.55000000000000004">
      <c r="B195" s="4"/>
      <c r="C195" s="4"/>
      <c r="D195" s="4"/>
      <c r="F195" s="4"/>
      <c r="G195" s="4"/>
    </row>
    <row r="196" spans="2:7" x14ac:dyDescent="0.55000000000000004">
      <c r="B196" s="4"/>
      <c r="C196" s="4"/>
      <c r="D196" s="4"/>
      <c r="F196" s="4"/>
      <c r="G196" s="4"/>
    </row>
    <row r="197" spans="2:7" x14ac:dyDescent="0.55000000000000004">
      <c r="B197" s="4"/>
      <c r="C197" s="4"/>
      <c r="D197" s="4"/>
      <c r="F197" s="4"/>
      <c r="G197" s="4"/>
    </row>
    <row r="198" spans="2:7" x14ac:dyDescent="0.55000000000000004">
      <c r="B198" s="4"/>
      <c r="C198" s="4"/>
      <c r="D198" s="4"/>
      <c r="F198" s="4"/>
      <c r="G198" s="4"/>
    </row>
    <row r="199" spans="2:7" x14ac:dyDescent="0.55000000000000004">
      <c r="B199" s="4"/>
      <c r="C199" s="4"/>
      <c r="D199" s="4"/>
      <c r="F199" s="4"/>
      <c r="G199" s="4"/>
    </row>
    <row r="200" spans="2:7" x14ac:dyDescent="0.55000000000000004">
      <c r="B200" s="4"/>
      <c r="C200" s="4"/>
      <c r="D200" s="4"/>
      <c r="F200" s="4"/>
      <c r="G200" s="4"/>
    </row>
    <row r="201" spans="2:7" x14ac:dyDescent="0.55000000000000004">
      <c r="B201" s="4"/>
      <c r="C201" s="4"/>
      <c r="D201" s="4"/>
      <c r="F201" s="4"/>
      <c r="G201" s="4"/>
    </row>
    <row r="202" spans="2:7" x14ac:dyDescent="0.55000000000000004">
      <c r="B202" s="4"/>
      <c r="C202" s="4"/>
      <c r="D202" s="4"/>
      <c r="F202" s="4"/>
      <c r="G202" s="4"/>
    </row>
    <row r="203" spans="2:7" x14ac:dyDescent="0.55000000000000004">
      <c r="B203" s="4"/>
      <c r="C203" s="4"/>
      <c r="D203" s="4"/>
      <c r="F203" s="4"/>
      <c r="G203" s="4"/>
    </row>
    <row r="204" spans="2:7" x14ac:dyDescent="0.55000000000000004">
      <c r="B204" s="4"/>
      <c r="C204" s="4"/>
      <c r="D204" s="4"/>
      <c r="F204" s="4"/>
      <c r="G204" s="4"/>
    </row>
    <row r="205" spans="2:7" x14ac:dyDescent="0.55000000000000004">
      <c r="B205" s="4"/>
      <c r="C205" s="4"/>
      <c r="D205" s="4"/>
      <c r="F205" s="4"/>
      <c r="G205" s="4"/>
    </row>
    <row r="206" spans="2:7" x14ac:dyDescent="0.55000000000000004">
      <c r="B206" s="4"/>
      <c r="C206" s="4"/>
      <c r="D206" s="4"/>
      <c r="F206" s="4"/>
      <c r="G206" s="4"/>
    </row>
    <row r="207" spans="2:7" x14ac:dyDescent="0.55000000000000004">
      <c r="B207" s="4"/>
      <c r="C207" s="4"/>
      <c r="D207" s="4"/>
      <c r="F207" s="4"/>
      <c r="G207" s="4"/>
    </row>
    <row r="208" spans="2:7" x14ac:dyDescent="0.55000000000000004">
      <c r="B208" s="4"/>
      <c r="C208" s="4"/>
      <c r="D208" s="4"/>
      <c r="F208" s="4"/>
      <c r="G208" s="4"/>
    </row>
    <row r="209" spans="2:7" x14ac:dyDescent="0.55000000000000004">
      <c r="B209" s="4"/>
      <c r="C209" s="4"/>
      <c r="D209" s="4"/>
      <c r="F209" s="4"/>
      <c r="G209" s="4"/>
    </row>
    <row r="210" spans="2:7" x14ac:dyDescent="0.55000000000000004">
      <c r="B210" s="4"/>
      <c r="C210" s="4"/>
      <c r="D210" s="4"/>
      <c r="F210" s="4"/>
      <c r="G210" s="4"/>
    </row>
    <row r="211" spans="2:7" x14ac:dyDescent="0.55000000000000004">
      <c r="B211" s="4"/>
      <c r="C211" s="4"/>
      <c r="D211" s="4"/>
      <c r="F211" s="4"/>
      <c r="G211" s="4"/>
    </row>
    <row r="212" spans="2:7" x14ac:dyDescent="0.55000000000000004">
      <c r="B212" s="4"/>
      <c r="C212" s="4"/>
      <c r="D212" s="4"/>
      <c r="F212" s="4"/>
      <c r="G212" s="4"/>
    </row>
    <row r="213" spans="2:7" x14ac:dyDescent="0.55000000000000004">
      <c r="B213" s="4"/>
      <c r="C213" s="4"/>
      <c r="D213" s="4"/>
      <c r="F213" s="4"/>
      <c r="G213" s="4"/>
    </row>
    <row r="214" spans="2:7" x14ac:dyDescent="0.55000000000000004">
      <c r="B214" s="4"/>
      <c r="C214" s="4"/>
      <c r="D214" s="4"/>
      <c r="F214" s="4"/>
      <c r="G214" s="4"/>
    </row>
    <row r="215" spans="2:7" x14ac:dyDescent="0.55000000000000004">
      <c r="B215" s="4"/>
      <c r="C215" s="4"/>
      <c r="D215" s="4"/>
      <c r="F215" s="4"/>
      <c r="G215" s="4"/>
    </row>
    <row r="216" spans="2:7" x14ac:dyDescent="0.55000000000000004">
      <c r="B216" s="4"/>
      <c r="C216" s="4"/>
      <c r="D216" s="4"/>
      <c r="F216" s="4"/>
      <c r="G216" s="4"/>
    </row>
    <row r="217" spans="2:7" x14ac:dyDescent="0.55000000000000004">
      <c r="B217" s="4"/>
      <c r="C217" s="4"/>
      <c r="D217" s="4"/>
      <c r="F217" s="4"/>
      <c r="G217" s="4"/>
    </row>
    <row r="218" spans="2:7" x14ac:dyDescent="0.55000000000000004">
      <c r="B218" s="4"/>
      <c r="C218" s="4"/>
      <c r="D218" s="4"/>
      <c r="F218" s="4"/>
      <c r="G218" s="4"/>
    </row>
    <row r="219" spans="2:7" x14ac:dyDescent="0.55000000000000004">
      <c r="B219" s="4"/>
      <c r="C219" s="4"/>
      <c r="D219" s="4"/>
      <c r="F219" s="4"/>
      <c r="G219" s="4"/>
    </row>
    <row r="220" spans="2:7" x14ac:dyDescent="0.55000000000000004">
      <c r="B220" s="4"/>
      <c r="C220" s="4"/>
      <c r="D220" s="4"/>
      <c r="F220" s="4"/>
      <c r="G220" s="4"/>
    </row>
    <row r="221" spans="2:7" x14ac:dyDescent="0.55000000000000004">
      <c r="B221" s="4"/>
      <c r="C221" s="4"/>
      <c r="D221" s="4"/>
      <c r="F221" s="4"/>
      <c r="G221" s="4"/>
    </row>
    <row r="222" spans="2:7" x14ac:dyDescent="0.55000000000000004">
      <c r="B222" s="4"/>
      <c r="C222" s="4"/>
      <c r="D222" s="4"/>
      <c r="F222" s="4"/>
      <c r="G222" s="4"/>
    </row>
    <row r="223" spans="2:7" x14ac:dyDescent="0.55000000000000004">
      <c r="B223" s="4"/>
      <c r="C223" s="4"/>
      <c r="D223" s="4"/>
      <c r="F223" s="4"/>
      <c r="G223" s="4"/>
    </row>
    <row r="224" spans="2:7" x14ac:dyDescent="0.55000000000000004">
      <c r="B224" s="4"/>
      <c r="C224" s="4"/>
      <c r="D224" s="4"/>
      <c r="F224" s="4"/>
      <c r="G224" s="4"/>
    </row>
    <row r="225" spans="2:7" x14ac:dyDescent="0.55000000000000004">
      <c r="B225" s="4"/>
      <c r="C225" s="4"/>
      <c r="D225" s="4"/>
      <c r="F225" s="4"/>
      <c r="G225" s="4"/>
    </row>
    <row r="226" spans="2:7" x14ac:dyDescent="0.55000000000000004">
      <c r="B226" s="4"/>
      <c r="C226" s="4"/>
      <c r="D226" s="4"/>
      <c r="F226" s="4"/>
      <c r="G226" s="4"/>
    </row>
    <row r="227" spans="2:7" x14ac:dyDescent="0.55000000000000004">
      <c r="B227" s="4"/>
      <c r="C227" s="4"/>
      <c r="D227" s="4"/>
      <c r="F227" s="4"/>
      <c r="G227" s="4"/>
    </row>
    <row r="228" spans="2:7" x14ac:dyDescent="0.55000000000000004">
      <c r="B228" s="4"/>
      <c r="C228" s="4"/>
      <c r="D228" s="4"/>
      <c r="F228" s="4"/>
      <c r="G228" s="4"/>
    </row>
    <row r="229" spans="2:7" x14ac:dyDescent="0.55000000000000004">
      <c r="B229" s="4"/>
      <c r="C229" s="4"/>
      <c r="D229" s="4"/>
      <c r="F229" s="4"/>
      <c r="G229" s="4"/>
    </row>
    <row r="230" spans="2:7" x14ac:dyDescent="0.55000000000000004">
      <c r="B230" s="4"/>
      <c r="C230" s="4"/>
      <c r="D230" s="4"/>
      <c r="F230" s="4"/>
      <c r="G230" s="4"/>
    </row>
    <row r="231" spans="2:7" x14ac:dyDescent="0.55000000000000004">
      <c r="B231" s="4"/>
      <c r="C231" s="4"/>
      <c r="D231" s="4"/>
      <c r="F231" s="4"/>
      <c r="G231" s="4"/>
    </row>
    <row r="232" spans="2:7" x14ac:dyDescent="0.55000000000000004">
      <c r="B232" s="4"/>
      <c r="C232" s="4"/>
      <c r="D232" s="4"/>
      <c r="F232" s="4"/>
      <c r="G232" s="4"/>
    </row>
    <row r="233" spans="2:7" x14ac:dyDescent="0.55000000000000004">
      <c r="B233" s="4"/>
      <c r="C233" s="4"/>
      <c r="D233" s="4"/>
      <c r="F233" s="4"/>
      <c r="G233" s="4"/>
    </row>
    <row r="234" spans="2:7" x14ac:dyDescent="0.55000000000000004">
      <c r="B234" s="4"/>
      <c r="C234" s="4"/>
      <c r="D234" s="4"/>
      <c r="F234" s="4"/>
      <c r="G234" s="4"/>
    </row>
    <row r="235" spans="2:7" x14ac:dyDescent="0.55000000000000004">
      <c r="B235" s="4"/>
      <c r="C235" s="4"/>
      <c r="D235" s="4"/>
      <c r="F235" s="4"/>
      <c r="G235" s="4"/>
    </row>
    <row r="236" spans="2:7" x14ac:dyDescent="0.55000000000000004">
      <c r="B236" s="4"/>
      <c r="C236" s="4"/>
      <c r="D236" s="4"/>
      <c r="F236" s="4"/>
      <c r="G236" s="4"/>
    </row>
    <row r="237" spans="2:7" x14ac:dyDescent="0.55000000000000004">
      <c r="B237" s="4"/>
      <c r="C237" s="4"/>
      <c r="D237" s="4"/>
      <c r="F237" s="4"/>
      <c r="G237" s="4"/>
    </row>
    <row r="238" spans="2:7" x14ac:dyDescent="0.55000000000000004">
      <c r="B238" s="4"/>
      <c r="C238" s="4"/>
      <c r="D238" s="4"/>
      <c r="F238" s="4"/>
      <c r="G238" s="4"/>
    </row>
    <row r="239" spans="2:7" x14ac:dyDescent="0.55000000000000004">
      <c r="B239" s="4"/>
      <c r="C239" s="4"/>
      <c r="D239" s="4"/>
      <c r="F239" s="4"/>
      <c r="G239" s="4"/>
    </row>
    <row r="240" spans="2:7" x14ac:dyDescent="0.55000000000000004">
      <c r="B240" s="4"/>
      <c r="C240" s="4"/>
      <c r="D240" s="4"/>
      <c r="F240" s="4"/>
      <c r="G240" s="4"/>
    </row>
    <row r="241" spans="2:7" x14ac:dyDescent="0.55000000000000004">
      <c r="B241" s="4"/>
      <c r="C241" s="4"/>
      <c r="D241" s="4"/>
      <c r="F241" s="4"/>
      <c r="G241" s="4"/>
    </row>
    <row r="242" spans="2:7" x14ac:dyDescent="0.55000000000000004">
      <c r="B242" s="4"/>
      <c r="C242" s="4"/>
      <c r="D242" s="4"/>
      <c r="F242" s="4"/>
      <c r="G242" s="4"/>
    </row>
    <row r="243" spans="2:7" x14ac:dyDescent="0.55000000000000004">
      <c r="B243" s="4"/>
      <c r="C243" s="4"/>
      <c r="D243" s="4"/>
      <c r="F243" s="4"/>
      <c r="G243" s="4"/>
    </row>
    <row r="244" spans="2:7" x14ac:dyDescent="0.55000000000000004">
      <c r="B244" s="4"/>
      <c r="C244" s="4"/>
      <c r="D244" s="4"/>
      <c r="F244" s="4"/>
      <c r="G244" s="4"/>
    </row>
    <row r="245" spans="2:7" x14ac:dyDescent="0.55000000000000004">
      <c r="B245" s="4"/>
      <c r="C245" s="4"/>
      <c r="D245" s="4"/>
      <c r="F245" s="4"/>
      <c r="G245" s="4"/>
    </row>
    <row r="246" spans="2:7" x14ac:dyDescent="0.55000000000000004">
      <c r="B246" s="4"/>
      <c r="C246" s="4"/>
      <c r="D246" s="4"/>
      <c r="F246" s="4"/>
      <c r="G246" s="4"/>
    </row>
    <row r="247" spans="2:7" x14ac:dyDescent="0.55000000000000004">
      <c r="B247" s="4"/>
      <c r="C247" s="4"/>
      <c r="D247" s="4"/>
      <c r="F247" s="4"/>
      <c r="G247" s="4"/>
    </row>
    <row r="248" spans="2:7" x14ac:dyDescent="0.55000000000000004">
      <c r="B248" s="4"/>
      <c r="C248" s="4"/>
      <c r="D248" s="4"/>
      <c r="F248" s="4"/>
      <c r="G248" s="4"/>
    </row>
    <row r="249" spans="2:7" x14ac:dyDescent="0.55000000000000004">
      <c r="B249" s="4"/>
      <c r="C249" s="4"/>
      <c r="D249" s="4"/>
      <c r="F249" s="4"/>
      <c r="G249" s="4"/>
    </row>
    <row r="250" spans="2:7" x14ac:dyDescent="0.55000000000000004">
      <c r="B250" s="4"/>
      <c r="C250" s="4"/>
      <c r="D250" s="4"/>
      <c r="F250" s="4"/>
      <c r="G250" s="4"/>
    </row>
    <row r="251" spans="2:7" x14ac:dyDescent="0.55000000000000004">
      <c r="B251" s="4"/>
      <c r="C251" s="4"/>
      <c r="D251" s="4"/>
      <c r="F251" s="4"/>
      <c r="G251" s="4"/>
    </row>
    <row r="252" spans="2:7" x14ac:dyDescent="0.55000000000000004">
      <c r="B252" s="4"/>
      <c r="C252" s="4"/>
      <c r="D252" s="4"/>
      <c r="F252" s="4"/>
      <c r="G252" s="4"/>
    </row>
    <row r="253" spans="2:7" x14ac:dyDescent="0.55000000000000004">
      <c r="B253" s="4"/>
      <c r="C253" s="4"/>
      <c r="D253" s="4"/>
      <c r="F253" s="4"/>
      <c r="G253" s="4"/>
    </row>
    <row r="254" spans="2:7" x14ac:dyDescent="0.55000000000000004">
      <c r="B254" s="4"/>
      <c r="C254" s="4"/>
      <c r="D254" s="4"/>
      <c r="F254" s="4"/>
      <c r="G254" s="4"/>
    </row>
    <row r="255" spans="2:7" x14ac:dyDescent="0.55000000000000004">
      <c r="B255" s="4"/>
      <c r="C255" s="4"/>
      <c r="D255" s="4"/>
      <c r="F255" s="4"/>
      <c r="G255" s="4"/>
    </row>
    <row r="256" spans="2:7" x14ac:dyDescent="0.55000000000000004">
      <c r="B256" s="4"/>
      <c r="C256" s="4"/>
      <c r="D256" s="4"/>
      <c r="F256" s="4"/>
      <c r="G256" s="4"/>
    </row>
    <row r="257" spans="2:7" x14ac:dyDescent="0.55000000000000004">
      <c r="B257" s="4"/>
      <c r="C257" s="4"/>
      <c r="D257" s="4"/>
      <c r="F257" s="4"/>
      <c r="G257" s="4"/>
    </row>
    <row r="258" spans="2:7" x14ac:dyDescent="0.55000000000000004">
      <c r="B258" s="4"/>
      <c r="C258" s="4"/>
      <c r="D258" s="4"/>
      <c r="F258" s="4"/>
      <c r="G258" s="4"/>
    </row>
    <row r="259" spans="2:7" x14ac:dyDescent="0.55000000000000004">
      <c r="B259" s="4"/>
      <c r="C259" s="4"/>
      <c r="D259" s="4"/>
      <c r="F259" s="4"/>
      <c r="G259" s="4"/>
    </row>
    <row r="260" spans="2:7" x14ac:dyDescent="0.55000000000000004">
      <c r="B260" s="4"/>
      <c r="C260" s="4"/>
      <c r="D260" s="4"/>
      <c r="F260" s="4"/>
      <c r="G260" s="4"/>
    </row>
    <row r="261" spans="2:7" x14ac:dyDescent="0.55000000000000004">
      <c r="B261" s="4"/>
      <c r="C261" s="4"/>
      <c r="D261" s="4"/>
      <c r="F261" s="4"/>
      <c r="G261" s="4"/>
    </row>
    <row r="262" spans="2:7" x14ac:dyDescent="0.55000000000000004">
      <c r="B262" s="4"/>
      <c r="C262" s="4"/>
      <c r="D262" s="4"/>
      <c r="F262" s="4"/>
      <c r="G262" s="4"/>
    </row>
    <row r="263" spans="2:7" x14ac:dyDescent="0.55000000000000004">
      <c r="B263" s="4"/>
      <c r="C263" s="4"/>
      <c r="D263" s="4"/>
      <c r="F263" s="4"/>
      <c r="G263" s="4"/>
    </row>
    <row r="264" spans="2:7" x14ac:dyDescent="0.55000000000000004">
      <c r="B264" s="4"/>
      <c r="C264" s="4"/>
      <c r="D264" s="4"/>
      <c r="F264" s="4"/>
      <c r="G264" s="4"/>
    </row>
    <row r="265" spans="2:7" x14ac:dyDescent="0.55000000000000004">
      <c r="B265" s="4"/>
      <c r="C265" s="4"/>
      <c r="D265" s="4"/>
      <c r="F265" s="4"/>
      <c r="G265" s="4"/>
    </row>
    <row r="266" spans="2:7" x14ac:dyDescent="0.55000000000000004">
      <c r="B266" s="4"/>
      <c r="C266" s="4"/>
      <c r="D266" s="4"/>
      <c r="F266" s="4"/>
      <c r="G266" s="4"/>
    </row>
    <row r="267" spans="2:7" x14ac:dyDescent="0.55000000000000004">
      <c r="B267" s="4"/>
      <c r="C267" s="4"/>
      <c r="D267" s="4"/>
      <c r="F267" s="4"/>
      <c r="G267" s="4"/>
    </row>
    <row r="268" spans="2:7" x14ac:dyDescent="0.55000000000000004">
      <c r="B268" s="4"/>
      <c r="C268" s="4"/>
      <c r="D268" s="4"/>
      <c r="F268" s="4"/>
      <c r="G268" s="4"/>
    </row>
    <row r="269" spans="2:7" x14ac:dyDescent="0.55000000000000004">
      <c r="B269" s="4"/>
      <c r="C269" s="4"/>
      <c r="D269" s="4"/>
      <c r="F269" s="4"/>
      <c r="G269" s="4"/>
    </row>
    <row r="270" spans="2:7" x14ac:dyDescent="0.55000000000000004">
      <c r="B270" s="4"/>
      <c r="C270" s="4"/>
      <c r="D270" s="4"/>
      <c r="F270" s="4"/>
      <c r="G270" s="4"/>
    </row>
    <row r="271" spans="2:7" x14ac:dyDescent="0.55000000000000004">
      <c r="B271" s="4"/>
      <c r="C271" s="4"/>
      <c r="D271" s="4"/>
      <c r="F271" s="4"/>
      <c r="G271" s="4"/>
    </row>
    <row r="272" spans="2:7" x14ac:dyDescent="0.55000000000000004">
      <c r="B272" s="4"/>
      <c r="C272" s="4"/>
      <c r="D272" s="4"/>
      <c r="F272" s="4"/>
      <c r="G272" s="4"/>
    </row>
    <row r="273" spans="2:7" x14ac:dyDescent="0.55000000000000004">
      <c r="B273" s="4"/>
      <c r="C273" s="4"/>
      <c r="D273" s="4"/>
      <c r="F273" s="4"/>
      <c r="G273" s="4"/>
    </row>
    <row r="274" spans="2:7" x14ac:dyDescent="0.55000000000000004">
      <c r="B274" s="4"/>
      <c r="C274" s="4"/>
      <c r="D274" s="4"/>
      <c r="F274" s="4"/>
      <c r="G274" s="4"/>
    </row>
    <row r="275" spans="2:7" x14ac:dyDescent="0.55000000000000004">
      <c r="B275" s="4"/>
      <c r="C275" s="4"/>
      <c r="D275" s="4"/>
      <c r="F275" s="4"/>
      <c r="G275" s="4"/>
    </row>
    <row r="276" spans="2:7" x14ac:dyDescent="0.55000000000000004">
      <c r="B276" s="4"/>
      <c r="C276" s="4"/>
      <c r="D276" s="4"/>
      <c r="F276" s="4"/>
      <c r="G276" s="4"/>
    </row>
    <row r="277" spans="2:7" x14ac:dyDescent="0.55000000000000004">
      <c r="B277" s="4"/>
      <c r="C277" s="4"/>
      <c r="D277" s="4"/>
      <c r="F277" s="4"/>
      <c r="G277" s="4"/>
    </row>
    <row r="278" spans="2:7" x14ac:dyDescent="0.55000000000000004">
      <c r="B278" s="4"/>
      <c r="C278" s="4"/>
      <c r="D278" s="4"/>
      <c r="F278" s="4"/>
      <c r="G278" s="4"/>
    </row>
    <row r="279" spans="2:7" x14ac:dyDescent="0.55000000000000004">
      <c r="B279" s="4"/>
      <c r="C279" s="4"/>
      <c r="D279" s="4"/>
    </row>
    <row r="280" spans="2:7" x14ac:dyDescent="0.55000000000000004">
      <c r="B280" s="4"/>
      <c r="C280" s="4"/>
      <c r="D280" s="4"/>
    </row>
    <row r="281" spans="2:7" x14ac:dyDescent="0.55000000000000004">
      <c r="B281" s="4"/>
      <c r="C281" s="4"/>
      <c r="D281" s="4"/>
    </row>
    <row r="282" spans="2:7" x14ac:dyDescent="0.55000000000000004">
      <c r="B282" s="4"/>
      <c r="C282" s="4"/>
      <c r="D282" s="4"/>
    </row>
    <row r="283" spans="2:7" x14ac:dyDescent="0.55000000000000004">
      <c r="B283" s="4"/>
      <c r="C283" s="4"/>
      <c r="D283" s="4"/>
    </row>
    <row r="284" spans="2:7" x14ac:dyDescent="0.55000000000000004">
      <c r="B284" s="4"/>
      <c r="C284" s="4"/>
      <c r="D284" s="4"/>
    </row>
    <row r="285" spans="2:7" x14ac:dyDescent="0.55000000000000004">
      <c r="B285" s="4"/>
      <c r="C285" s="4"/>
      <c r="D285" s="4"/>
    </row>
    <row r="286" spans="2:7" x14ac:dyDescent="0.55000000000000004">
      <c r="B286" s="4"/>
      <c r="C286" s="4"/>
      <c r="D286" s="4"/>
    </row>
    <row r="287" spans="2:7" x14ac:dyDescent="0.55000000000000004">
      <c r="B287" s="4"/>
      <c r="C287" s="4"/>
      <c r="D287" s="4"/>
    </row>
    <row r="288" spans="2:7" x14ac:dyDescent="0.55000000000000004">
      <c r="B288" s="4"/>
      <c r="C288" s="4"/>
      <c r="D288" s="4"/>
    </row>
    <row r="289" spans="2:4" x14ac:dyDescent="0.55000000000000004">
      <c r="B289" s="4"/>
      <c r="C289" s="4"/>
      <c r="D289" s="4"/>
    </row>
    <row r="290" spans="2:4" x14ac:dyDescent="0.55000000000000004">
      <c r="B290" s="4"/>
      <c r="C290" s="4"/>
      <c r="D290" s="4"/>
    </row>
    <row r="291" spans="2:4" x14ac:dyDescent="0.55000000000000004">
      <c r="B291" s="4"/>
      <c r="C291" s="4"/>
      <c r="D291" s="4"/>
    </row>
    <row r="292" spans="2:4" x14ac:dyDescent="0.55000000000000004">
      <c r="B292" s="4"/>
      <c r="C292" s="4"/>
      <c r="D292" s="4"/>
    </row>
    <row r="293" spans="2:4" x14ac:dyDescent="0.55000000000000004">
      <c r="B293" s="4"/>
      <c r="C293" s="4"/>
      <c r="D293" s="4"/>
    </row>
    <row r="294" spans="2:4" x14ac:dyDescent="0.55000000000000004">
      <c r="B294" s="4"/>
      <c r="C294" s="4"/>
      <c r="D294" s="4"/>
    </row>
    <row r="295" spans="2:4" x14ac:dyDescent="0.55000000000000004">
      <c r="B295" s="4"/>
      <c r="C295" s="4"/>
      <c r="D295" s="4"/>
    </row>
    <row r="296" spans="2:4" x14ac:dyDescent="0.55000000000000004">
      <c r="B296" s="4"/>
      <c r="C296" s="4"/>
      <c r="D296" s="4"/>
    </row>
    <row r="297" spans="2:4" x14ac:dyDescent="0.55000000000000004">
      <c r="B297" s="4"/>
      <c r="C297" s="4"/>
      <c r="D297" s="4"/>
    </row>
    <row r="298" spans="2:4" x14ac:dyDescent="0.55000000000000004">
      <c r="B298" s="4"/>
      <c r="C298" s="4"/>
      <c r="D298" s="4"/>
    </row>
    <row r="299" spans="2:4" x14ac:dyDescent="0.55000000000000004">
      <c r="B299" s="4"/>
      <c r="C299" s="4"/>
      <c r="D299" s="4"/>
    </row>
    <row r="300" spans="2:4" x14ac:dyDescent="0.55000000000000004">
      <c r="B300" s="4"/>
      <c r="C300" s="4"/>
      <c r="D300" s="4"/>
    </row>
    <row r="301" spans="2:4" x14ac:dyDescent="0.55000000000000004">
      <c r="B301" s="4"/>
      <c r="C301" s="4"/>
      <c r="D301" s="4"/>
    </row>
    <row r="302" spans="2:4" x14ac:dyDescent="0.55000000000000004">
      <c r="B302" s="4"/>
      <c r="C302" s="4"/>
      <c r="D302" s="4"/>
    </row>
    <row r="303" spans="2:4" x14ac:dyDescent="0.55000000000000004">
      <c r="B303" s="4"/>
      <c r="C303" s="4"/>
      <c r="D303" s="4"/>
    </row>
    <row r="304" spans="2:4" x14ac:dyDescent="0.55000000000000004">
      <c r="B304" s="4"/>
      <c r="C304" s="4"/>
      <c r="D304" s="4"/>
    </row>
    <row r="305" spans="2:4" x14ac:dyDescent="0.55000000000000004">
      <c r="B305" s="4"/>
      <c r="C305" s="4"/>
      <c r="D305" s="4"/>
    </row>
    <row r="306" spans="2:4" x14ac:dyDescent="0.55000000000000004">
      <c r="B306" s="4"/>
      <c r="C306" s="4"/>
      <c r="D306" s="4"/>
    </row>
    <row r="307" spans="2:4" x14ac:dyDescent="0.55000000000000004">
      <c r="B307" s="4"/>
      <c r="C307" s="4"/>
      <c r="D307" s="4"/>
    </row>
    <row r="308" spans="2:4" x14ac:dyDescent="0.55000000000000004">
      <c r="B308" s="4"/>
      <c r="C308" s="4"/>
      <c r="D308" s="4"/>
    </row>
    <row r="309" spans="2:4" x14ac:dyDescent="0.55000000000000004">
      <c r="B309" s="4"/>
      <c r="C309" s="4"/>
      <c r="D309" s="4"/>
    </row>
    <row r="310" spans="2:4" x14ac:dyDescent="0.55000000000000004">
      <c r="B310" s="4"/>
      <c r="C310" s="4"/>
      <c r="D310" s="4"/>
    </row>
    <row r="311" spans="2:4" x14ac:dyDescent="0.55000000000000004">
      <c r="B311" s="4"/>
      <c r="C311" s="4"/>
      <c r="D311" s="4"/>
    </row>
    <row r="312" spans="2:4" x14ac:dyDescent="0.55000000000000004">
      <c r="B312" s="4"/>
      <c r="C312" s="4"/>
      <c r="D312" s="4"/>
    </row>
    <row r="313" spans="2:4" x14ac:dyDescent="0.55000000000000004">
      <c r="B313" s="4"/>
      <c r="C313" s="4"/>
      <c r="D313" s="4"/>
    </row>
    <row r="314" spans="2:4" x14ac:dyDescent="0.55000000000000004">
      <c r="B314" s="4"/>
      <c r="C314" s="4"/>
      <c r="D314" s="4"/>
    </row>
    <row r="315" spans="2:4" x14ac:dyDescent="0.55000000000000004">
      <c r="B315" s="4"/>
      <c r="C315" s="4"/>
      <c r="D315" s="4"/>
    </row>
    <row r="316" spans="2:4" x14ac:dyDescent="0.55000000000000004">
      <c r="B316" s="4"/>
      <c r="C316" s="4"/>
      <c r="D316" s="4"/>
    </row>
    <row r="317" spans="2:4" x14ac:dyDescent="0.55000000000000004">
      <c r="B317" s="4"/>
      <c r="C317" s="4"/>
      <c r="D317" s="4"/>
    </row>
    <row r="318" spans="2:4" x14ac:dyDescent="0.55000000000000004">
      <c r="B318" s="4"/>
      <c r="C318" s="4"/>
      <c r="D318" s="4"/>
    </row>
    <row r="319" spans="2:4" x14ac:dyDescent="0.55000000000000004">
      <c r="B319" s="4"/>
      <c r="C319" s="4"/>
      <c r="D319" s="4"/>
    </row>
    <row r="320" spans="2:4" x14ac:dyDescent="0.55000000000000004">
      <c r="B320" s="4"/>
      <c r="C320" s="4"/>
      <c r="D320" s="4"/>
    </row>
    <row r="321" spans="2:4" x14ac:dyDescent="0.55000000000000004">
      <c r="B321" s="4"/>
      <c r="C321" s="4"/>
      <c r="D321" s="4"/>
    </row>
    <row r="322" spans="2:4" x14ac:dyDescent="0.55000000000000004">
      <c r="B322" s="4"/>
      <c r="C322" s="4"/>
      <c r="D322" s="4"/>
    </row>
    <row r="323" spans="2:4" x14ac:dyDescent="0.55000000000000004">
      <c r="B323" s="4"/>
      <c r="C323" s="4"/>
      <c r="D323" s="4"/>
    </row>
    <row r="324" spans="2:4" x14ac:dyDescent="0.55000000000000004">
      <c r="B324" s="4"/>
      <c r="C324" s="4"/>
      <c r="D324" s="4"/>
    </row>
    <row r="325" spans="2:4" x14ac:dyDescent="0.55000000000000004">
      <c r="B325" s="4"/>
      <c r="C325" s="4"/>
      <c r="D325" s="4"/>
    </row>
    <row r="326" spans="2:4" x14ac:dyDescent="0.55000000000000004">
      <c r="B326" s="4"/>
      <c r="C326" s="4"/>
      <c r="D326" s="4"/>
    </row>
    <row r="327" spans="2:4" x14ac:dyDescent="0.55000000000000004">
      <c r="B327" s="4"/>
      <c r="C327" s="4"/>
      <c r="D327" s="4"/>
    </row>
    <row r="328" spans="2:4" x14ac:dyDescent="0.55000000000000004">
      <c r="B328" s="4"/>
      <c r="C328" s="4"/>
      <c r="D328" s="4"/>
    </row>
    <row r="329" spans="2:4" x14ac:dyDescent="0.55000000000000004">
      <c r="B329" s="4"/>
      <c r="C329" s="4"/>
      <c r="D329" s="4"/>
    </row>
    <row r="330" spans="2:4" x14ac:dyDescent="0.55000000000000004">
      <c r="B330" s="4"/>
      <c r="C330" s="4"/>
      <c r="D330" s="4"/>
    </row>
    <row r="331" spans="2:4" x14ac:dyDescent="0.55000000000000004">
      <c r="B331" s="4"/>
      <c r="C331" s="4"/>
      <c r="D331" s="4"/>
    </row>
    <row r="332" spans="2:4" x14ac:dyDescent="0.55000000000000004">
      <c r="B332" s="4"/>
      <c r="C332" s="4"/>
      <c r="D332" s="4"/>
    </row>
    <row r="333" spans="2:4" x14ac:dyDescent="0.55000000000000004">
      <c r="B333" s="4"/>
      <c r="C333" s="4"/>
      <c r="D333" s="4"/>
    </row>
    <row r="334" spans="2:4" x14ac:dyDescent="0.55000000000000004">
      <c r="B334" s="4"/>
      <c r="C334" s="4"/>
      <c r="D334" s="4"/>
    </row>
    <row r="335" spans="2:4" x14ac:dyDescent="0.55000000000000004">
      <c r="B335" s="4"/>
      <c r="C335" s="4"/>
      <c r="D335" s="4"/>
    </row>
    <row r="336" spans="2:4" x14ac:dyDescent="0.55000000000000004">
      <c r="B336" s="4"/>
      <c r="C336" s="4"/>
      <c r="D336" s="4"/>
    </row>
    <row r="337" spans="2:4" x14ac:dyDescent="0.55000000000000004">
      <c r="B337" s="4"/>
      <c r="C337" s="4"/>
      <c r="D337" s="4"/>
    </row>
    <row r="338" spans="2:4" x14ac:dyDescent="0.55000000000000004">
      <c r="B338" s="4"/>
      <c r="C338" s="4"/>
      <c r="D338" s="4"/>
    </row>
    <row r="339" spans="2:4" x14ac:dyDescent="0.55000000000000004">
      <c r="B339" s="4"/>
      <c r="C339" s="4"/>
      <c r="D339" s="4"/>
    </row>
    <row r="340" spans="2:4" x14ac:dyDescent="0.55000000000000004">
      <c r="B340" s="4"/>
      <c r="C340" s="4"/>
      <c r="D340" s="4"/>
    </row>
    <row r="341" spans="2:4" x14ac:dyDescent="0.55000000000000004">
      <c r="B341" s="4"/>
      <c r="C341" s="4"/>
      <c r="D341" s="4"/>
    </row>
    <row r="342" spans="2:4" x14ac:dyDescent="0.55000000000000004">
      <c r="B342" s="4"/>
      <c r="C342" s="4"/>
      <c r="D342" s="4"/>
    </row>
    <row r="343" spans="2:4" x14ac:dyDescent="0.55000000000000004">
      <c r="B343" s="4"/>
      <c r="C343" s="4"/>
      <c r="D343" s="4"/>
    </row>
    <row r="344" spans="2:4" x14ac:dyDescent="0.55000000000000004">
      <c r="B344" s="4"/>
      <c r="C344" s="4"/>
      <c r="D344" s="4"/>
    </row>
    <row r="345" spans="2:4" x14ac:dyDescent="0.55000000000000004">
      <c r="B345" s="4"/>
      <c r="C345" s="4"/>
      <c r="D345" s="4"/>
    </row>
    <row r="346" spans="2:4" x14ac:dyDescent="0.55000000000000004">
      <c r="B346" s="4"/>
      <c r="C346" s="4"/>
      <c r="D346" s="4"/>
    </row>
    <row r="347" spans="2:4" x14ac:dyDescent="0.55000000000000004">
      <c r="B347" s="4"/>
      <c r="C347" s="4"/>
      <c r="D347" s="4"/>
    </row>
    <row r="348" spans="2:4" x14ac:dyDescent="0.55000000000000004">
      <c r="B348" s="4"/>
      <c r="C348" s="4"/>
      <c r="D348" s="4"/>
    </row>
    <row r="349" spans="2:4" x14ac:dyDescent="0.55000000000000004">
      <c r="B349" s="4"/>
      <c r="C349" s="4"/>
      <c r="D349" s="4"/>
    </row>
    <row r="350" spans="2:4" x14ac:dyDescent="0.55000000000000004">
      <c r="B350" s="4"/>
      <c r="C350" s="4"/>
      <c r="D350" s="4"/>
    </row>
    <row r="351" spans="2:4" x14ac:dyDescent="0.55000000000000004">
      <c r="B351" s="4"/>
      <c r="C351" s="4"/>
      <c r="D351" s="4"/>
    </row>
    <row r="352" spans="2:4" x14ac:dyDescent="0.55000000000000004">
      <c r="B352" s="4"/>
      <c r="C352" s="4"/>
      <c r="D352" s="4"/>
    </row>
    <row r="353" spans="2:4" x14ac:dyDescent="0.55000000000000004">
      <c r="B353" s="4"/>
      <c r="C353" s="4"/>
      <c r="D353" s="4"/>
    </row>
    <row r="354" spans="2:4" x14ac:dyDescent="0.55000000000000004">
      <c r="B354" s="4"/>
      <c r="C354" s="4"/>
      <c r="D354" s="4"/>
    </row>
    <row r="355" spans="2:4" x14ac:dyDescent="0.55000000000000004">
      <c r="B355" s="4"/>
      <c r="C355" s="4"/>
      <c r="D355" s="4"/>
    </row>
    <row r="356" spans="2:4" x14ac:dyDescent="0.55000000000000004">
      <c r="B356" s="4"/>
      <c r="C356" s="4"/>
      <c r="D356" s="4"/>
    </row>
    <row r="357" spans="2:4" x14ac:dyDescent="0.55000000000000004">
      <c r="B357" s="4"/>
      <c r="C357" s="4"/>
      <c r="D357" s="4"/>
    </row>
    <row r="358" spans="2:4" x14ac:dyDescent="0.55000000000000004">
      <c r="B358" s="4"/>
      <c r="C358" s="4"/>
      <c r="D358" s="4"/>
    </row>
    <row r="359" spans="2:4" x14ac:dyDescent="0.55000000000000004">
      <c r="B359" s="4"/>
      <c r="C359" s="4"/>
      <c r="D359" s="4"/>
    </row>
    <row r="360" spans="2:4" x14ac:dyDescent="0.55000000000000004">
      <c r="B360" s="4"/>
      <c r="C360" s="4"/>
      <c r="D360" s="4"/>
    </row>
    <row r="361" spans="2:4" x14ac:dyDescent="0.55000000000000004">
      <c r="B361" s="4"/>
      <c r="C361" s="4"/>
      <c r="D361" s="4"/>
    </row>
    <row r="362" spans="2:4" x14ac:dyDescent="0.55000000000000004">
      <c r="B362" s="4"/>
      <c r="C362" s="4"/>
      <c r="D362" s="4"/>
    </row>
  </sheetData>
  <sheetProtection algorithmName="SHA-512" hashValue="odgi8DNr3C7ApoZhjqAHmc4fB/B07F4iExJMYr1NhD+6Zz51L5S6S3BqL50T9ZYArNRVMP65F+2/ETLf1f+z4w==" saltValue="X5aSzdfLrzzNFPHgTWWUQQ==" spinCount="100000" sheet="1" objects="1" scenarios="1" selectLockedCells="1"/>
  <mergeCells count="3">
    <mergeCell ref="F26:G26"/>
    <mergeCell ref="B13:D14"/>
    <mergeCell ref="F13:G14"/>
  </mergeCells>
  <dataValidations count="1">
    <dataValidation type="list" allowBlank="1" showInputMessage="1" showErrorMessage="1" sqref="D34" xr:uid="{F165D61E-1C3E-4B1F-852C-9668CC8F0480}">
      <formula1>$BA$14:$BA$15</formula1>
    </dataValidation>
  </dataValidations>
  <pageMargins left="0.25" right="0.25" top="0.75" bottom="0.75" header="0.3" footer="0.3"/>
  <pageSetup scale="4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1B227-5ED6-4F5B-8A52-39C313FD61D6}">
  <dimension ref="A1:L48"/>
  <sheetViews>
    <sheetView topLeftCell="A22" workbookViewId="0">
      <selection activeCell="F58" sqref="F58:F59"/>
    </sheetView>
  </sheetViews>
  <sheetFormatPr defaultRowHeight="14.4" x14ac:dyDescent="0.55000000000000004"/>
  <cols>
    <col min="1" max="1" width="41" customWidth="1"/>
    <col min="4" max="4" width="12.83984375" customWidth="1"/>
    <col min="5" max="5" width="13" customWidth="1"/>
    <col min="6" max="6" width="21.15625" customWidth="1"/>
  </cols>
  <sheetData>
    <row r="1" spans="1:12" x14ac:dyDescent="0.55000000000000004">
      <c r="A1" s="123" t="s">
        <v>39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x14ac:dyDescent="0.55000000000000004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2" ht="15" customHeight="1" x14ac:dyDescent="0.55000000000000004">
      <c r="A3" s="190" t="s">
        <v>40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x14ac:dyDescent="0.55000000000000004">
      <c r="A4" s="190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2"/>
    </row>
    <row r="5" spans="1:12" x14ac:dyDescent="0.55000000000000004">
      <c r="A5" s="190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2"/>
    </row>
    <row r="6" spans="1:12" x14ac:dyDescent="0.55000000000000004">
      <c r="A6" s="190" t="s">
        <v>41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2"/>
    </row>
    <row r="7" spans="1:12" x14ac:dyDescent="0.55000000000000004">
      <c r="A7" s="190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2"/>
    </row>
    <row r="8" spans="1:12" ht="14.7" thickBot="1" x14ac:dyDescent="0.6">
      <c r="A8" s="193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5"/>
    </row>
    <row r="11" spans="1:12" x14ac:dyDescent="0.55000000000000004">
      <c r="A11" t="s">
        <v>42</v>
      </c>
      <c r="B11">
        <v>10182</v>
      </c>
    </row>
    <row r="12" spans="1:12" ht="28.8" x14ac:dyDescent="0.55000000000000004">
      <c r="A12" s="121" t="s">
        <v>64</v>
      </c>
      <c r="B12" s="129">
        <f>'Metric system (kg)'!D40</f>
        <v>11604</v>
      </c>
      <c r="C12" t="s">
        <v>43</v>
      </c>
    </row>
    <row r="13" spans="1:12" x14ac:dyDescent="0.55000000000000004">
      <c r="A13" t="s">
        <v>44</v>
      </c>
      <c r="B13">
        <f>((B12*100)/B11)/100</f>
        <v>1.1396582203889216</v>
      </c>
    </row>
    <row r="15" spans="1:12" ht="51" customHeight="1" x14ac:dyDescent="0.55000000000000004">
      <c r="A15" s="196" t="s">
        <v>63</v>
      </c>
      <c r="B15" s="196"/>
      <c r="C15" s="196"/>
      <c r="D15" s="196" t="s">
        <v>65</v>
      </c>
      <c r="E15" s="196"/>
      <c r="F15" s="147" t="s">
        <v>66</v>
      </c>
    </row>
    <row r="16" spans="1:12" x14ac:dyDescent="0.55000000000000004">
      <c r="B16" t="s">
        <v>45</v>
      </c>
      <c r="C16" t="s">
        <v>46</v>
      </c>
      <c r="D16" t="s">
        <v>45</v>
      </c>
      <c r="E16" t="s">
        <v>46</v>
      </c>
    </row>
    <row r="17" spans="1:6" x14ac:dyDescent="0.55000000000000004">
      <c r="A17" t="s">
        <v>47</v>
      </c>
      <c r="B17">
        <v>0.37</v>
      </c>
      <c r="C17">
        <v>2.7</v>
      </c>
      <c r="D17">
        <f>B17*$B$13</f>
        <v>0.42167354154390102</v>
      </c>
      <c r="E17">
        <f>C17*$B$13</f>
        <v>3.0770771950500886</v>
      </c>
      <c r="F17">
        <f>(D17*('Metric system (kg)'!$D$45)+'Simulation of milk losses (kg)'!E17*(1-'Metric system (kg)'!$D$45))</f>
        <v>2.1476859163229229</v>
      </c>
    </row>
    <row r="18" spans="1:6" x14ac:dyDescent="0.55000000000000004">
      <c r="A18" t="s">
        <v>48</v>
      </c>
      <c r="B18">
        <v>0.14000000000000001</v>
      </c>
      <c r="C18">
        <v>2.61</v>
      </c>
      <c r="D18">
        <f t="shared" ref="D18:E32" si="0">B18*$B$13</f>
        <v>0.15955215085444904</v>
      </c>
      <c r="E18">
        <f t="shared" si="0"/>
        <v>2.9745079552150853</v>
      </c>
      <c r="F18">
        <f>(D18*('Metric system (kg)'!$D$45)+'Simulation of milk losses (kg)'!E18*(1-'Metric system (kg)'!$D$45))</f>
        <v>1.9892734236888625</v>
      </c>
    </row>
    <row r="19" spans="1:6" x14ac:dyDescent="0.55000000000000004">
      <c r="A19" t="s">
        <v>49</v>
      </c>
      <c r="B19">
        <v>0.85</v>
      </c>
      <c r="C19">
        <v>2.56</v>
      </c>
      <c r="D19">
        <f t="shared" si="0"/>
        <v>0.96870948733058337</v>
      </c>
      <c r="E19">
        <f t="shared" si="0"/>
        <v>2.9175250441956395</v>
      </c>
      <c r="F19">
        <f>(D19*('Metric system (kg)'!$D$45)+'Simulation of milk losses (kg)'!E19*(1-'Metric system (kg)'!$D$45))</f>
        <v>2.2354395992928699</v>
      </c>
    </row>
    <row r="20" spans="1:6" x14ac:dyDescent="0.55000000000000004">
      <c r="A20" t="s">
        <v>50</v>
      </c>
      <c r="B20">
        <v>0.4</v>
      </c>
      <c r="C20">
        <v>2.3199999999999998</v>
      </c>
      <c r="D20">
        <f t="shared" si="0"/>
        <v>0.45586328815556865</v>
      </c>
      <c r="E20">
        <f t="shared" si="0"/>
        <v>2.6440070713022981</v>
      </c>
      <c r="F20">
        <f>(D20*('Metric system (kg)'!$D$45)+'Simulation of milk losses (kg)'!E20*(1-'Metric system (kg)'!$D$45))</f>
        <v>1.8781567472009428</v>
      </c>
    </row>
    <row r="21" spans="1:6" x14ac:dyDescent="0.55000000000000004">
      <c r="A21" t="s">
        <v>51</v>
      </c>
      <c r="B21">
        <v>-1.35</v>
      </c>
      <c r="C21">
        <v>-0.43</v>
      </c>
      <c r="D21">
        <f t="shared" si="0"/>
        <v>-1.5385385975250443</v>
      </c>
      <c r="E21">
        <f t="shared" si="0"/>
        <v>-0.49005303476723627</v>
      </c>
      <c r="F21">
        <f>(D21*('Metric system (kg)'!$D$45)+'Simulation of milk losses (kg)'!E21*(1-'Metric system (kg)'!$D$45))</f>
        <v>-0.85702298173246905</v>
      </c>
    </row>
    <row r="22" spans="1:6" x14ac:dyDescent="0.55000000000000004">
      <c r="A22" t="s">
        <v>52</v>
      </c>
      <c r="B22">
        <v>-6.69</v>
      </c>
      <c r="C22">
        <v>-9.4499999999999993</v>
      </c>
      <c r="D22">
        <f t="shared" si="0"/>
        <v>-7.6243134944018864</v>
      </c>
      <c r="E22">
        <f t="shared" si="0"/>
        <v>-10.769770182675309</v>
      </c>
      <c r="F22">
        <f>(D22*('Metric system (kg)'!$D$45)+'Simulation of milk losses (kg)'!E22*(1-'Metric system (kg)'!$D$45))</f>
        <v>-9.6688603417796113</v>
      </c>
    </row>
    <row r="23" spans="1:6" x14ac:dyDescent="0.55000000000000004">
      <c r="A23" t="s">
        <v>53</v>
      </c>
      <c r="B23">
        <v>-5.39</v>
      </c>
      <c r="C23">
        <v>-6.52</v>
      </c>
      <c r="D23">
        <f t="shared" si="0"/>
        <v>-6.1427578078962872</v>
      </c>
      <c r="E23">
        <f t="shared" si="0"/>
        <v>-7.4305715969357689</v>
      </c>
      <c r="F23">
        <f>(D23*('Metric system (kg)'!$D$45)+'Simulation of milk losses (kg)'!E23*(1-'Metric system (kg)'!$D$45))</f>
        <v>-6.97983677077195</v>
      </c>
    </row>
    <row r="24" spans="1:6" x14ac:dyDescent="0.55000000000000004">
      <c r="A24" t="s">
        <v>54</v>
      </c>
      <c r="B24">
        <v>-5.16</v>
      </c>
      <c r="C24">
        <v>-5.38</v>
      </c>
      <c r="D24">
        <f t="shared" si="0"/>
        <v>-5.8806364172068353</v>
      </c>
      <c r="E24">
        <f t="shared" si="0"/>
        <v>-6.1313612256923982</v>
      </c>
      <c r="F24">
        <f>(D24*('Metric system (kg)'!$D$45)+'Simulation of milk losses (kg)'!E24*(1-'Metric system (kg)'!$D$45))</f>
        <v>-6.0436075427224516</v>
      </c>
    </row>
    <row r="25" spans="1:6" x14ac:dyDescent="0.55000000000000004">
      <c r="A25" t="s">
        <v>55</v>
      </c>
      <c r="B25">
        <v>-4.41</v>
      </c>
      <c r="C25">
        <v>-4.75</v>
      </c>
      <c r="D25">
        <f t="shared" si="0"/>
        <v>-5.0258927519151442</v>
      </c>
      <c r="E25">
        <f t="shared" si="0"/>
        <v>-5.4133765468473776</v>
      </c>
      <c r="F25">
        <f>(D25*('Metric system (kg)'!$D$45)+'Simulation of milk losses (kg)'!E25*(1-'Metric system (kg)'!$D$45))</f>
        <v>-5.2777572186210957</v>
      </c>
    </row>
    <row r="26" spans="1:6" x14ac:dyDescent="0.55000000000000004">
      <c r="A26" t="s">
        <v>56</v>
      </c>
      <c r="B26">
        <v>-3.75</v>
      </c>
      <c r="C26">
        <v>-4.03</v>
      </c>
      <c r="D26">
        <f t="shared" si="0"/>
        <v>-4.2737183264584564</v>
      </c>
      <c r="E26">
        <f t="shared" si="0"/>
        <v>-4.5928226281673545</v>
      </c>
      <c r="F26">
        <f>(D26*('Metric system (kg)'!$D$45)+'Simulation of milk losses (kg)'!E26*(1-'Metric system (kg)'!$D$45))</f>
        <v>-4.4811361225692403</v>
      </c>
    </row>
    <row r="27" spans="1:6" x14ac:dyDescent="0.55000000000000004">
      <c r="A27" t="s">
        <v>57</v>
      </c>
      <c r="B27">
        <v>-4.26</v>
      </c>
      <c r="C27">
        <v>-3.6</v>
      </c>
      <c r="D27">
        <f t="shared" si="0"/>
        <v>-4.8549440188568056</v>
      </c>
      <c r="E27">
        <f t="shared" si="0"/>
        <v>-4.1027695934001178</v>
      </c>
      <c r="F27">
        <f>(D27*('Metric system (kg)'!$D$45)+'Simulation of milk losses (kg)'!E27*(1-'Metric system (kg)'!$D$45))</f>
        <v>-4.3660306423099584</v>
      </c>
    </row>
    <row r="28" spans="1:6" x14ac:dyDescent="0.55000000000000004">
      <c r="A28" t="s">
        <v>58</v>
      </c>
      <c r="B28">
        <v>-3.52</v>
      </c>
      <c r="C28">
        <v>-2.81</v>
      </c>
      <c r="D28">
        <f t="shared" si="0"/>
        <v>-4.0115969357690044</v>
      </c>
      <c r="E28">
        <f t="shared" si="0"/>
        <v>-3.2024395992928696</v>
      </c>
      <c r="F28">
        <f>(D28*('Metric system (kg)'!$D$45)+'Simulation of milk losses (kg)'!E28*(1-'Metric system (kg)'!$D$45))</f>
        <v>-3.4856446670595167</v>
      </c>
    </row>
    <row r="29" spans="1:6" x14ac:dyDescent="0.55000000000000004">
      <c r="A29" t="s">
        <v>59</v>
      </c>
      <c r="B29">
        <v>-2.5099999999999998</v>
      </c>
      <c r="C29">
        <v>-2.56</v>
      </c>
      <c r="D29">
        <f t="shared" si="0"/>
        <v>-2.8605421331761929</v>
      </c>
      <c r="E29">
        <f t="shared" si="0"/>
        <v>-2.9175250441956395</v>
      </c>
      <c r="F29">
        <f>(D29*('Metric system (kg)'!$D$45)+'Simulation of milk losses (kg)'!E29*(1-'Metric system (kg)'!$D$45))</f>
        <v>-2.897581025338833</v>
      </c>
    </row>
    <row r="30" spans="1:6" x14ac:dyDescent="0.55000000000000004">
      <c r="A30" t="s">
        <v>60</v>
      </c>
      <c r="B30">
        <v>-2.4</v>
      </c>
      <c r="C30">
        <v>-2.34</v>
      </c>
      <c r="D30">
        <f t="shared" si="0"/>
        <v>-2.7351797289334119</v>
      </c>
      <c r="E30">
        <f t="shared" si="0"/>
        <v>-2.6668002357100766</v>
      </c>
      <c r="F30">
        <f>(D30*('Metric system (kg)'!$D$45)+'Simulation of milk losses (kg)'!E30*(1-'Metric system (kg)'!$D$45))</f>
        <v>-2.6907330583382438</v>
      </c>
    </row>
    <row r="31" spans="1:6" x14ac:dyDescent="0.55000000000000004">
      <c r="A31" t="s">
        <v>61</v>
      </c>
      <c r="B31">
        <v>-1.52</v>
      </c>
      <c r="C31">
        <v>-2.62</v>
      </c>
      <c r="D31">
        <f t="shared" si="0"/>
        <v>-1.7322804949911608</v>
      </c>
      <c r="E31">
        <f t="shared" si="0"/>
        <v>-2.9859045374189748</v>
      </c>
      <c r="F31">
        <f>(D31*('Metric system (kg)'!$D$45)+'Simulation of milk losses (kg)'!E31*(1-'Metric system (kg)'!$D$45))</f>
        <v>-2.5471361225692397</v>
      </c>
    </row>
    <row r="32" spans="1:6" x14ac:dyDescent="0.55000000000000004">
      <c r="A32" t="s">
        <v>62</v>
      </c>
      <c r="B32">
        <v>-1.95</v>
      </c>
      <c r="C32">
        <v>-1.89</v>
      </c>
      <c r="D32">
        <f t="shared" si="0"/>
        <v>-2.222333529758397</v>
      </c>
      <c r="E32">
        <f t="shared" si="0"/>
        <v>-2.1539540365350618</v>
      </c>
      <c r="F32">
        <f>(D32*('Metric system (kg)'!$D$45)+'Simulation of milk losses (kg)'!E32*(1-'Metric system (kg)'!$D$45))</f>
        <v>-2.177886859163229</v>
      </c>
    </row>
    <row r="34" spans="1:5" x14ac:dyDescent="0.55000000000000004">
      <c r="A34" t="s">
        <v>67</v>
      </c>
    </row>
    <row r="35" spans="1:5" x14ac:dyDescent="0.55000000000000004">
      <c r="A35" s="130">
        <f>'Metric system (kg)'!D41</f>
        <v>45</v>
      </c>
    </row>
    <row r="36" spans="1:5" x14ac:dyDescent="0.55000000000000004">
      <c r="A36">
        <f>A35-7</f>
        <v>38</v>
      </c>
      <c r="B36">
        <f>F21</f>
        <v>-0.85702298173246905</v>
      </c>
      <c r="C36">
        <v>7</v>
      </c>
      <c r="D36">
        <f>C36*B36</f>
        <v>-5.9991608721272831</v>
      </c>
    </row>
    <row r="37" spans="1:5" x14ac:dyDescent="0.55000000000000004">
      <c r="A37" s="129">
        <f>$A$35+7</f>
        <v>52</v>
      </c>
      <c r="B37">
        <f t="shared" ref="B37:B46" si="1">F22</f>
        <v>-9.6688603417796113</v>
      </c>
      <c r="C37">
        <v>7</v>
      </c>
      <c r="D37">
        <f t="shared" ref="D37:D47" si="2">C37*B37</f>
        <v>-67.682022392457284</v>
      </c>
    </row>
    <row r="38" spans="1:5" x14ac:dyDescent="0.55000000000000004">
      <c r="A38" s="129">
        <f>$A$35+14</f>
        <v>59</v>
      </c>
      <c r="B38">
        <f t="shared" si="1"/>
        <v>-6.97983677077195</v>
      </c>
      <c r="C38">
        <v>7</v>
      </c>
      <c r="D38">
        <f t="shared" si="2"/>
        <v>-48.858857395403646</v>
      </c>
    </row>
    <row r="39" spans="1:5" x14ac:dyDescent="0.55000000000000004">
      <c r="A39" s="129">
        <f>$A$35+21</f>
        <v>66</v>
      </c>
      <c r="B39">
        <f t="shared" si="1"/>
        <v>-6.0436075427224516</v>
      </c>
      <c r="C39">
        <v>7</v>
      </c>
      <c r="D39">
        <f t="shared" si="2"/>
        <v>-42.305252799057158</v>
      </c>
    </row>
    <row r="40" spans="1:5" x14ac:dyDescent="0.55000000000000004">
      <c r="A40" s="129">
        <f>$A$35+28</f>
        <v>73</v>
      </c>
      <c r="B40">
        <f t="shared" si="1"/>
        <v>-5.2777572186210957</v>
      </c>
      <c r="C40">
        <v>7</v>
      </c>
      <c r="D40">
        <f t="shared" si="2"/>
        <v>-36.944300530347668</v>
      </c>
    </row>
    <row r="41" spans="1:5" x14ac:dyDescent="0.55000000000000004">
      <c r="A41" s="129">
        <f>$A$35+35</f>
        <v>80</v>
      </c>
      <c r="B41">
        <f t="shared" si="1"/>
        <v>-4.4811361225692403</v>
      </c>
      <c r="C41">
        <v>7</v>
      </c>
      <c r="D41">
        <f t="shared" si="2"/>
        <v>-31.367952857984683</v>
      </c>
    </row>
    <row r="42" spans="1:5" x14ac:dyDescent="0.55000000000000004">
      <c r="A42" s="129">
        <f>$A$35+42</f>
        <v>87</v>
      </c>
      <c r="B42">
        <f t="shared" si="1"/>
        <v>-4.3660306423099584</v>
      </c>
      <c r="C42">
        <v>7</v>
      </c>
      <c r="D42">
        <f t="shared" si="2"/>
        <v>-30.562214496169709</v>
      </c>
    </row>
    <row r="43" spans="1:5" x14ac:dyDescent="0.55000000000000004">
      <c r="A43" s="129">
        <f>$A$35+49</f>
        <v>94</v>
      </c>
      <c r="B43">
        <f t="shared" si="1"/>
        <v>-3.4856446670595167</v>
      </c>
      <c r="C43">
        <v>7</v>
      </c>
      <c r="D43">
        <f t="shared" si="2"/>
        <v>-24.399512669416616</v>
      </c>
    </row>
    <row r="44" spans="1:5" x14ac:dyDescent="0.55000000000000004">
      <c r="A44" s="129">
        <f>$A$35+56</f>
        <v>101</v>
      </c>
      <c r="B44">
        <f t="shared" si="1"/>
        <v>-2.897581025338833</v>
      </c>
      <c r="C44">
        <v>7</v>
      </c>
      <c r="D44">
        <f t="shared" si="2"/>
        <v>-20.28306717737183</v>
      </c>
    </row>
    <row r="45" spans="1:5" x14ac:dyDescent="0.55000000000000004">
      <c r="A45" s="129">
        <f>$A$35+63</f>
        <v>108</v>
      </c>
      <c r="B45">
        <f t="shared" si="1"/>
        <v>-2.6907330583382438</v>
      </c>
      <c r="C45">
        <v>7</v>
      </c>
      <c r="D45">
        <f t="shared" si="2"/>
        <v>-18.835131408367708</v>
      </c>
    </row>
    <row r="46" spans="1:5" x14ac:dyDescent="0.55000000000000004">
      <c r="A46" s="129">
        <f>$A$35+70</f>
        <v>115</v>
      </c>
      <c r="B46">
        <f t="shared" si="1"/>
        <v>-2.5471361225692397</v>
      </c>
      <c r="C46" s="129">
        <v>7</v>
      </c>
      <c r="D46">
        <f t="shared" si="2"/>
        <v>-17.829952857984679</v>
      </c>
    </row>
    <row r="47" spans="1:5" x14ac:dyDescent="0.55000000000000004">
      <c r="A47" s="129">
        <f>$A$35+71</f>
        <v>116</v>
      </c>
      <c r="B47">
        <f>F32</f>
        <v>-2.177886859163229</v>
      </c>
      <c r="C47" s="129">
        <f>305-A46</f>
        <v>190</v>
      </c>
      <c r="D47">
        <f t="shared" si="2"/>
        <v>-413.79850324101352</v>
      </c>
    </row>
    <row r="48" spans="1:5" x14ac:dyDescent="0.55000000000000004">
      <c r="A48" s="129"/>
      <c r="D48" s="122">
        <f>SUM(D36:D47)</f>
        <v>-758.86592869770175</v>
      </c>
      <c r="E48" t="s">
        <v>116</v>
      </c>
    </row>
  </sheetData>
  <sheetProtection algorithmName="SHA-512" hashValue="CahdrbHEWQPF/+vF1a4+3jYt6GB8DwpwaoO59DbmMR6iGgdEbjlVbwPDKDvvp30kWU5/aCAe/47GuQnjgJ6hLg==" saltValue="ecL+JDVdtICAU7ehdmBPGQ==" spinCount="100000" sheet="1" objects="1" scenarios="1" selectLockedCells="1" selectUnlockedCells="1"/>
  <mergeCells count="4">
    <mergeCell ref="A3:L5"/>
    <mergeCell ref="A6:L8"/>
    <mergeCell ref="A15:C15"/>
    <mergeCell ref="D15:E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13B6D-426C-4467-A4AB-0301A788DDD4}">
  <sheetPr>
    <tabColor theme="4" tint="-0.249977111117893"/>
    <pageSetUpPr fitToPage="1"/>
  </sheetPr>
  <dimension ref="A1:BQ362"/>
  <sheetViews>
    <sheetView zoomScale="50" zoomScaleNormal="50" workbookViewId="0">
      <selection activeCell="D23" sqref="D23"/>
    </sheetView>
  </sheetViews>
  <sheetFormatPr defaultRowHeight="14.4" x14ac:dyDescent="0.55000000000000004"/>
  <cols>
    <col min="1" max="1" width="1.26171875" style="4" customWidth="1"/>
    <col min="2" max="2" width="130.83984375" customWidth="1"/>
    <col min="3" max="3" width="14.68359375" customWidth="1"/>
    <col min="4" max="4" width="22.41796875" bestFit="1" customWidth="1"/>
    <col min="5" max="5" width="1.26171875" customWidth="1"/>
    <col min="6" max="6" width="98" customWidth="1"/>
    <col min="7" max="7" width="27.15625" customWidth="1"/>
    <col min="8" max="39" width="9.15625" style="4"/>
  </cols>
  <sheetData>
    <row r="1" spans="1:69" s="4" customFormat="1" ht="14.7" thickBot="1" x14ac:dyDescent="0.6">
      <c r="I1" s="3"/>
    </row>
    <row r="2" spans="1:69" s="1" customFormat="1" ht="26.25" customHeight="1" x14ac:dyDescent="0.55000000000000004">
      <c r="A2" s="2"/>
      <c r="B2" s="14"/>
      <c r="C2" s="57"/>
      <c r="D2" s="17"/>
      <c r="E2" s="17"/>
      <c r="F2" s="17"/>
      <c r="G2" s="18"/>
      <c r="H2" s="4"/>
      <c r="I2" s="2"/>
      <c r="J2" s="8"/>
      <c r="K2" s="11"/>
      <c r="L2" s="23"/>
      <c r="M2" s="24"/>
      <c r="N2" s="24"/>
      <c r="O2" s="24"/>
      <c r="P2" s="24"/>
      <c r="Q2" s="24"/>
      <c r="R2" s="8"/>
      <c r="S2" s="6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2"/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</row>
    <row r="3" spans="1:69" s="1" customFormat="1" ht="26.25" customHeight="1" x14ac:dyDescent="0.55000000000000004">
      <c r="A3" s="2"/>
      <c r="B3" s="19"/>
      <c r="C3" s="15"/>
      <c r="D3" s="15"/>
      <c r="E3" s="15"/>
      <c r="F3" s="15"/>
      <c r="G3" s="16"/>
      <c r="H3" s="4"/>
      <c r="I3" s="2"/>
      <c r="J3" s="8"/>
      <c r="K3" s="5"/>
      <c r="L3" s="9"/>
      <c r="M3" s="25"/>
      <c r="N3" s="25"/>
      <c r="O3" s="25"/>
      <c r="P3" s="25"/>
      <c r="Q3" s="25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2"/>
      <c r="AL3" s="2"/>
      <c r="AM3" s="2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</row>
    <row r="4" spans="1:69" s="1" customFormat="1" ht="26.25" customHeight="1" x14ac:dyDescent="0.55000000000000004">
      <c r="A4" s="2"/>
      <c r="B4" s="19"/>
      <c r="C4" s="15"/>
      <c r="D4" s="15"/>
      <c r="E4" s="15"/>
      <c r="F4" s="15"/>
      <c r="G4" s="16"/>
      <c r="H4" s="4"/>
      <c r="I4" s="2"/>
      <c r="J4" s="8"/>
      <c r="K4" s="5"/>
      <c r="L4" s="9"/>
      <c r="M4" s="25"/>
      <c r="N4" s="25"/>
      <c r="O4" s="25"/>
      <c r="P4" s="25"/>
      <c r="Q4" s="25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2"/>
      <c r="AL4" s="2"/>
      <c r="AM4" s="2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1:69" s="1" customFormat="1" ht="15.75" customHeight="1" x14ac:dyDescent="0.55000000000000004">
      <c r="A5" s="2"/>
      <c r="B5" s="19"/>
      <c r="C5" s="15"/>
      <c r="D5" s="15"/>
      <c r="E5" s="15"/>
      <c r="F5" s="15"/>
      <c r="G5" s="16"/>
      <c r="H5" s="4"/>
      <c r="I5" s="2"/>
      <c r="J5" s="8"/>
      <c r="K5" s="9"/>
      <c r="L5" s="9"/>
      <c r="M5" s="9"/>
      <c r="N5" s="9"/>
      <c r="O5" s="9"/>
      <c r="P5" s="9"/>
      <c r="Q5" s="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2"/>
      <c r="AL5" s="2"/>
      <c r="AM5" s="2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s="1" customFormat="1" ht="15.75" customHeight="1" x14ac:dyDescent="0.55000000000000004">
      <c r="A6" s="2"/>
      <c r="B6" s="19"/>
      <c r="C6" s="15"/>
      <c r="D6" s="15"/>
      <c r="E6" s="15"/>
      <c r="F6" s="15"/>
      <c r="G6" s="16"/>
      <c r="H6" s="10"/>
      <c r="I6" s="2"/>
      <c r="J6" s="8"/>
      <c r="K6" s="9"/>
      <c r="L6" s="9"/>
      <c r="M6" s="9"/>
      <c r="N6" s="9"/>
      <c r="O6" s="9"/>
      <c r="P6" s="9"/>
      <c r="Q6" s="9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2"/>
      <c r="AL6" s="2"/>
      <c r="AM6" s="2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:69" s="1" customFormat="1" ht="62.25" customHeight="1" thickBot="1" x14ac:dyDescent="0.75">
      <c r="A7" s="2"/>
      <c r="B7" s="41" t="s">
        <v>15</v>
      </c>
      <c r="C7" s="58"/>
      <c r="D7" s="20"/>
      <c r="E7" s="20"/>
      <c r="F7" s="20"/>
      <c r="G7" s="21"/>
      <c r="H7" s="2"/>
      <c r="I7" s="2"/>
      <c r="J7" s="8"/>
      <c r="K7" s="22"/>
      <c r="L7" s="22"/>
      <c r="M7" s="22"/>
      <c r="N7" s="22"/>
      <c r="O7" s="22"/>
      <c r="P7" s="22"/>
      <c r="Q7" s="2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2"/>
      <c r="AL7" s="2"/>
      <c r="AM7" s="2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s="2" customFormat="1" ht="8.25" customHeight="1" thickBot="1" x14ac:dyDescent="0.75">
      <c r="B8" s="4"/>
      <c r="C8" s="4"/>
      <c r="D8" s="4"/>
      <c r="F8" s="13"/>
      <c r="G8" s="13"/>
      <c r="J8" s="8"/>
      <c r="K8" s="22"/>
      <c r="L8" s="22"/>
      <c r="M8" s="22"/>
      <c r="N8" s="22"/>
      <c r="O8" s="22"/>
      <c r="P8" s="22"/>
      <c r="Q8" s="22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69" s="1" customFormat="1" ht="18.75" customHeight="1" x14ac:dyDescent="0.85">
      <c r="A9" s="2"/>
      <c r="B9" s="42"/>
      <c r="C9" s="59"/>
      <c r="D9" s="43"/>
      <c r="E9" s="44"/>
      <c r="F9" s="45"/>
      <c r="G9" s="46"/>
      <c r="H9" s="2"/>
      <c r="I9" s="2"/>
      <c r="J9" s="8"/>
      <c r="K9" s="22"/>
      <c r="L9" s="22"/>
      <c r="M9" s="22"/>
      <c r="N9" s="22"/>
      <c r="O9" s="22"/>
      <c r="P9" s="22"/>
      <c r="Q9" s="22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2"/>
      <c r="AL9" s="2"/>
      <c r="AM9" s="2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</row>
    <row r="10" spans="1:69" s="1" customFormat="1" ht="18.75" customHeight="1" x14ac:dyDescent="0.85">
      <c r="A10" s="2"/>
      <c r="B10" s="47"/>
      <c r="C10" s="60"/>
      <c r="D10" s="48"/>
      <c r="E10" s="49"/>
      <c r="F10" s="50"/>
      <c r="G10" s="51"/>
      <c r="H10" s="2"/>
      <c r="I10" s="2"/>
      <c r="J10" s="8"/>
      <c r="K10" s="22"/>
      <c r="L10" s="22"/>
      <c r="M10" s="22"/>
      <c r="N10" s="22"/>
      <c r="O10" s="22"/>
      <c r="P10" s="22"/>
      <c r="Q10" s="22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"/>
      <c r="AL10" s="2"/>
      <c r="AM10" s="2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s="1" customFormat="1" ht="18.75" customHeight="1" thickBot="1" x14ac:dyDescent="0.9">
      <c r="A11" s="2"/>
      <c r="B11" s="52"/>
      <c r="C11" s="61"/>
      <c r="D11" s="53"/>
      <c r="E11" s="54"/>
      <c r="F11" s="55"/>
      <c r="G11" s="56"/>
      <c r="H11" s="2"/>
      <c r="I11" s="2"/>
      <c r="J11" s="8"/>
      <c r="K11" s="22"/>
      <c r="L11" s="22"/>
      <c r="M11" s="22"/>
      <c r="N11" s="22"/>
      <c r="O11" s="22"/>
      <c r="P11" s="22"/>
      <c r="Q11" s="22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"/>
      <c r="AL11" s="2"/>
      <c r="AM11" s="2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s="2" customFormat="1" ht="18.75" customHeight="1" thickBot="1" x14ac:dyDescent="0.9">
      <c r="B12" s="62"/>
      <c r="C12" s="62"/>
      <c r="D12" s="26"/>
      <c r="E12" s="27"/>
      <c r="F12" s="28"/>
      <c r="G12" s="28"/>
      <c r="J12" s="8"/>
      <c r="K12" s="22"/>
      <c r="L12" s="22"/>
      <c r="M12" s="22"/>
      <c r="N12" s="22"/>
      <c r="O12" s="22"/>
      <c r="P12" s="22"/>
      <c r="Q12" s="22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69" s="2" customFormat="1" ht="23.25" customHeight="1" x14ac:dyDescent="0.7">
      <c r="B13" s="184" t="s">
        <v>2</v>
      </c>
      <c r="C13" s="185"/>
      <c r="D13" s="186"/>
      <c r="E13" s="27"/>
      <c r="F13" s="184" t="s">
        <v>4</v>
      </c>
      <c r="G13" s="186"/>
      <c r="J13" s="8"/>
      <c r="K13" s="22"/>
      <c r="L13" s="22"/>
      <c r="M13" s="22"/>
      <c r="N13" s="22"/>
      <c r="O13" s="22"/>
      <c r="P13" s="22"/>
      <c r="Q13" s="22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69" s="2" customFormat="1" ht="36" customHeight="1" thickBot="1" x14ac:dyDescent="0.75">
      <c r="B14" s="187"/>
      <c r="C14" s="188"/>
      <c r="D14" s="189"/>
      <c r="E14" s="27"/>
      <c r="F14" s="187"/>
      <c r="G14" s="189"/>
      <c r="J14" s="8"/>
      <c r="K14" s="22"/>
      <c r="L14" s="22"/>
      <c r="M14" s="22"/>
      <c r="N14" s="22"/>
      <c r="O14" s="22"/>
      <c r="P14" s="22"/>
      <c r="Q14" s="22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BA14" s="112" t="s">
        <v>27</v>
      </c>
    </row>
    <row r="15" spans="1:69" ht="18" customHeight="1" thickBot="1" x14ac:dyDescent="0.9">
      <c r="B15" s="62"/>
      <c r="C15" s="62"/>
      <c r="D15" s="26"/>
      <c r="E15" s="4"/>
      <c r="F15" s="5"/>
      <c r="G15" s="5"/>
      <c r="BA15" s="113" t="s">
        <v>26</v>
      </c>
    </row>
    <row r="16" spans="1:69" ht="25.8" x14ac:dyDescent="0.95">
      <c r="B16" s="72"/>
      <c r="C16" s="74" t="s">
        <v>10</v>
      </c>
      <c r="D16" s="75" t="s">
        <v>12</v>
      </c>
      <c r="E16" s="4"/>
      <c r="F16" s="32" t="s">
        <v>19</v>
      </c>
      <c r="G16" s="33">
        <f>D23*D24*D25</f>
        <v>10.199999999999999</v>
      </c>
    </row>
    <row r="17" spans="2:7" ht="25.8" x14ac:dyDescent="0.95">
      <c r="B17" s="36" t="s">
        <v>112</v>
      </c>
      <c r="C17" s="156"/>
      <c r="D17" s="160">
        <v>1000</v>
      </c>
      <c r="E17" s="4"/>
      <c r="F17" s="34" t="s">
        <v>28</v>
      </c>
      <c r="G17" s="35">
        <f>IF(D34="Yes",((G28*(D37/100)*D36)+(G28*(D30/100)*(1-D36))),(G28*D30/100))</f>
        <v>28.745164799999991</v>
      </c>
    </row>
    <row r="18" spans="2:7" ht="25.8" x14ac:dyDescent="0.95">
      <c r="B18" s="30"/>
      <c r="C18" s="156"/>
      <c r="D18" s="157"/>
      <c r="E18" s="4"/>
      <c r="F18" s="34" t="s">
        <v>32</v>
      </c>
      <c r="G18" s="35">
        <f>(D60/60)*D61*D24</f>
        <v>7.5</v>
      </c>
    </row>
    <row r="19" spans="2:7" ht="25.8" x14ac:dyDescent="0.95">
      <c r="B19" s="105" t="s">
        <v>22</v>
      </c>
      <c r="C19" s="64"/>
      <c r="D19" s="136"/>
      <c r="E19" s="4"/>
      <c r="F19" s="34" t="s">
        <v>73</v>
      </c>
      <c r="G19" s="35">
        <f>-1*(G30*((D30/100)-G31))</f>
        <v>210.3342220131228</v>
      </c>
    </row>
    <row r="20" spans="2:7" ht="25.8" x14ac:dyDescent="0.95">
      <c r="B20" s="29"/>
      <c r="C20" s="64"/>
      <c r="D20" s="136"/>
      <c r="E20" s="4"/>
      <c r="F20" s="34" t="s">
        <v>111</v>
      </c>
      <c r="G20" s="35">
        <f>D26</f>
        <v>0</v>
      </c>
    </row>
    <row r="21" spans="2:7" ht="25.8" x14ac:dyDescent="0.95">
      <c r="B21" s="138" t="s">
        <v>114</v>
      </c>
      <c r="C21" s="65">
        <v>10</v>
      </c>
      <c r="D21" s="98">
        <v>20</v>
      </c>
      <c r="E21" s="4"/>
      <c r="F21" s="34"/>
      <c r="G21" s="35"/>
    </row>
    <row r="22" spans="2:7" ht="26.1" thickBot="1" x14ac:dyDescent="1">
      <c r="B22" s="138" t="s">
        <v>85</v>
      </c>
      <c r="C22" s="153"/>
      <c r="D22" s="139">
        <f>D21/100</f>
        <v>0.2</v>
      </c>
      <c r="E22" s="4"/>
      <c r="F22" s="34"/>
      <c r="G22" s="35"/>
    </row>
    <row r="23" spans="2:7" ht="26.1" thickBot="1" x14ac:dyDescent="1">
      <c r="B23" s="29" t="s">
        <v>16</v>
      </c>
      <c r="C23" s="65">
        <v>3.5</v>
      </c>
      <c r="D23" s="99">
        <v>3.4</v>
      </c>
      <c r="E23" s="4"/>
      <c r="F23" s="145" t="s">
        <v>89</v>
      </c>
      <c r="G23" s="146">
        <f>(G16+G17+G18+G19+D55)</f>
        <v>326.3244808000469</v>
      </c>
    </row>
    <row r="24" spans="2:7" ht="26.1" thickBot="1" x14ac:dyDescent="1">
      <c r="B24" s="29" t="s">
        <v>17</v>
      </c>
      <c r="C24" s="65">
        <v>3</v>
      </c>
      <c r="D24" s="99">
        <v>3</v>
      </c>
      <c r="E24" s="4"/>
      <c r="F24" s="145" t="s">
        <v>115</v>
      </c>
      <c r="G24" s="146">
        <f>G23*(D17/100)*D21</f>
        <v>65264.896160009375</v>
      </c>
    </row>
    <row r="25" spans="2:7" ht="26.1" thickBot="1" x14ac:dyDescent="1">
      <c r="B25" s="29" t="s">
        <v>18</v>
      </c>
      <c r="C25" s="66">
        <v>1</v>
      </c>
      <c r="D25" s="100">
        <v>1</v>
      </c>
      <c r="E25" s="4"/>
      <c r="F25" s="145" t="s">
        <v>113</v>
      </c>
      <c r="G25" s="146">
        <f>G24/D17</f>
        <v>65.264896160009371</v>
      </c>
    </row>
    <row r="26" spans="2:7" ht="25.8" x14ac:dyDescent="0.95">
      <c r="B26" s="29" t="s">
        <v>110</v>
      </c>
      <c r="C26" s="66"/>
      <c r="D26" s="100">
        <v>0</v>
      </c>
      <c r="E26" s="4"/>
      <c r="F26" s="36"/>
      <c r="G26" s="37"/>
    </row>
    <row r="27" spans="2:7" ht="25.8" x14ac:dyDescent="0.95">
      <c r="B27" s="29"/>
      <c r="C27" s="66"/>
      <c r="D27" s="154"/>
      <c r="E27" s="4"/>
      <c r="F27" s="182" t="s">
        <v>90</v>
      </c>
      <c r="G27" s="183"/>
    </row>
    <row r="28" spans="2:7" ht="25.8" x14ac:dyDescent="0.95">
      <c r="B28" s="105" t="s">
        <v>21</v>
      </c>
      <c r="C28" s="66"/>
      <c r="D28" s="154"/>
      <c r="E28" s="4"/>
      <c r="F28" s="30" t="s">
        <v>101</v>
      </c>
      <c r="G28" s="108">
        <f>D31*D32</f>
        <v>396</v>
      </c>
    </row>
    <row r="29" spans="2:7" ht="25.8" x14ac:dyDescent="0.95">
      <c r="B29" s="29"/>
      <c r="C29" s="67"/>
      <c r="D29" s="31"/>
      <c r="E29" s="4"/>
      <c r="F29" s="30" t="s">
        <v>102</v>
      </c>
      <c r="G29" s="110">
        <f>D36*D35</f>
        <v>0.13426400000000002</v>
      </c>
    </row>
    <row r="30" spans="2:7" ht="25.8" x14ac:dyDescent="0.95">
      <c r="B30" s="29" t="s">
        <v>92</v>
      </c>
      <c r="C30" s="109">
        <v>20</v>
      </c>
      <c r="D30" s="161">
        <v>18</v>
      </c>
      <c r="E30" s="4"/>
      <c r="F30" s="30" t="s">
        <v>103</v>
      </c>
      <c r="G30" s="73">
        <f>'Simulation of milk losses (lbs)'!D49</f>
        <v>-1660.5333316825486</v>
      </c>
    </row>
    <row r="31" spans="2:7" ht="25.8" x14ac:dyDescent="0.95">
      <c r="B31" s="29" t="s">
        <v>93</v>
      </c>
      <c r="C31" s="104">
        <v>66</v>
      </c>
      <c r="D31" s="103">
        <v>66</v>
      </c>
      <c r="E31" s="4"/>
      <c r="F31" s="30" t="s">
        <v>104</v>
      </c>
      <c r="G31" s="110">
        <f>D64*D63</f>
        <v>5.3333333333333337E-2</v>
      </c>
    </row>
    <row r="32" spans="2:7" ht="25.8" x14ac:dyDescent="0.95">
      <c r="B32" s="29" t="s">
        <v>23</v>
      </c>
      <c r="C32" s="106">
        <v>6</v>
      </c>
      <c r="D32" s="117">
        <v>6</v>
      </c>
      <c r="E32" s="4"/>
      <c r="F32" s="30" t="s">
        <v>80</v>
      </c>
      <c r="G32" s="73">
        <f>D49*D50</f>
        <v>872.68496279999988</v>
      </c>
    </row>
    <row r="33" spans="1:10" ht="25.8" x14ac:dyDescent="0.95">
      <c r="B33" s="30"/>
      <c r="C33" s="64"/>
      <c r="D33" s="98"/>
      <c r="E33" s="4"/>
      <c r="F33" s="30"/>
      <c r="G33" s="73"/>
    </row>
    <row r="34" spans="1:10" ht="26.1" thickBot="1" x14ac:dyDescent="1">
      <c r="B34" s="36" t="s">
        <v>29</v>
      </c>
      <c r="C34" s="68"/>
      <c r="D34" s="101" t="s">
        <v>27</v>
      </c>
      <c r="E34" s="4"/>
      <c r="F34" s="40"/>
      <c r="G34" s="12"/>
    </row>
    <row r="35" spans="1:10" ht="25.8" x14ac:dyDescent="0.95">
      <c r="B35" s="29" t="s">
        <v>94</v>
      </c>
      <c r="C35" s="69">
        <v>0.17</v>
      </c>
      <c r="D35" s="163">
        <v>0.16783000000000001</v>
      </c>
      <c r="E35" s="4"/>
      <c r="F35" s="4"/>
      <c r="G35" s="4"/>
    </row>
    <row r="36" spans="1:10" ht="25.8" x14ac:dyDescent="0.95">
      <c r="B36" s="138" t="s">
        <v>91</v>
      </c>
      <c r="C36" s="69">
        <v>0.8</v>
      </c>
      <c r="D36" s="102">
        <v>0.8</v>
      </c>
      <c r="E36" s="4"/>
      <c r="F36" s="4"/>
      <c r="G36" s="4"/>
    </row>
    <row r="37" spans="1:10" ht="25.8" x14ac:dyDescent="0.95">
      <c r="B37" s="29" t="s">
        <v>95</v>
      </c>
      <c r="C37" s="65"/>
      <c r="D37" s="111">
        <f>D30-(G29*100)</f>
        <v>4.5735999999999972</v>
      </c>
      <c r="E37" s="4"/>
      <c r="F37" s="4"/>
      <c r="G37" s="4"/>
    </row>
    <row r="38" spans="1:10" ht="25.8" x14ac:dyDescent="0.95">
      <c r="B38" s="29"/>
      <c r="C38" s="70"/>
      <c r="D38" s="114"/>
      <c r="E38" s="4"/>
      <c r="F38" s="4"/>
      <c r="G38" s="4"/>
    </row>
    <row r="39" spans="1:10" ht="25.8" x14ac:dyDescent="0.95">
      <c r="A39" s="131"/>
      <c r="B39" s="105" t="s">
        <v>33</v>
      </c>
      <c r="C39" s="64"/>
      <c r="D39" s="98"/>
      <c r="E39" s="4"/>
      <c r="F39" s="4"/>
      <c r="G39" s="4"/>
    </row>
    <row r="40" spans="1:10" ht="25.8" x14ac:dyDescent="0.95">
      <c r="A40" s="131"/>
      <c r="B40" s="29" t="s">
        <v>96</v>
      </c>
      <c r="C40" s="118">
        <v>25582</v>
      </c>
      <c r="D40" s="116">
        <v>25600</v>
      </c>
      <c r="E40" s="4"/>
      <c r="F40" s="4"/>
      <c r="G40" s="4"/>
    </row>
    <row r="41" spans="1:10" ht="25.8" x14ac:dyDescent="0.95">
      <c r="B41" s="30" t="s">
        <v>35</v>
      </c>
      <c r="C41" s="106">
        <v>45</v>
      </c>
      <c r="D41" s="117">
        <v>45</v>
      </c>
      <c r="E41" s="4"/>
      <c r="F41" s="4"/>
      <c r="G41" s="4"/>
    </row>
    <row r="42" spans="1:10" ht="25.8" x14ac:dyDescent="0.95">
      <c r="B42" s="30"/>
      <c r="C42" s="68"/>
      <c r="D42" s="115"/>
      <c r="E42" s="4"/>
      <c r="F42" s="4"/>
      <c r="G42" s="4"/>
    </row>
    <row r="43" spans="1:10" ht="25.8" x14ac:dyDescent="0.95">
      <c r="B43" s="105" t="s">
        <v>36</v>
      </c>
      <c r="C43" s="64"/>
      <c r="D43" s="136"/>
      <c r="E43" s="4"/>
      <c r="F43" s="4"/>
      <c r="G43" s="4"/>
    </row>
    <row r="44" spans="1:10" ht="25.8" x14ac:dyDescent="0.95">
      <c r="B44" s="29" t="s">
        <v>37</v>
      </c>
      <c r="C44" s="64"/>
      <c r="D44" s="140">
        <v>1.8</v>
      </c>
      <c r="E44" s="4"/>
      <c r="F44" s="4"/>
      <c r="G44" s="4"/>
    </row>
    <row r="45" spans="1:10" ht="25.8" x14ac:dyDescent="0.95">
      <c r="B45" s="30" t="s">
        <v>38</v>
      </c>
      <c r="C45" s="119">
        <v>0.35</v>
      </c>
      <c r="D45" s="120">
        <v>0.42</v>
      </c>
      <c r="E45" s="4"/>
      <c r="F45" s="4"/>
      <c r="G45" s="4"/>
      <c r="J45" s="148"/>
    </row>
    <row r="46" spans="1:10" ht="25.8" x14ac:dyDescent="0.95">
      <c r="B46" s="30" t="s">
        <v>82</v>
      </c>
      <c r="C46" s="135">
        <v>2.5000000000000001E-2</v>
      </c>
      <c r="D46" s="159">
        <f>D45*D52</f>
        <v>5.7931034482758617E-2</v>
      </c>
      <c r="E46" s="4"/>
      <c r="F46" s="4"/>
      <c r="G46" s="4"/>
    </row>
    <row r="47" spans="1:10" ht="25.8" x14ac:dyDescent="0.95">
      <c r="B47" s="30" t="s">
        <v>81</v>
      </c>
      <c r="C47" s="119"/>
      <c r="D47" s="141">
        <f>1/(D45-D46)</f>
        <v>2.7619047619047619</v>
      </c>
      <c r="E47" s="4"/>
      <c r="F47" s="4"/>
      <c r="G47" s="4"/>
    </row>
    <row r="48" spans="1:10" ht="25.8" x14ac:dyDescent="0.95">
      <c r="B48" s="30" t="s">
        <v>77</v>
      </c>
      <c r="C48" s="132">
        <v>2016</v>
      </c>
      <c r="D48" s="133">
        <v>2016</v>
      </c>
      <c r="E48" s="4"/>
      <c r="F48" s="4"/>
      <c r="G48" s="4"/>
    </row>
    <row r="49" spans="2:7" ht="25.8" x14ac:dyDescent="0.95">
      <c r="B49" s="30" t="s">
        <v>97</v>
      </c>
      <c r="C49" s="132">
        <v>0.62</v>
      </c>
      <c r="D49" s="133">
        <v>0.62141999999999997</v>
      </c>
      <c r="E49" s="4"/>
      <c r="F49" s="4"/>
      <c r="G49" s="4"/>
    </row>
    <row r="50" spans="2:7" ht="25.8" x14ac:dyDescent="0.95">
      <c r="B50" s="30" t="s">
        <v>98</v>
      </c>
      <c r="C50" s="106">
        <v>1404</v>
      </c>
      <c r="D50" s="134">
        <v>1404.34</v>
      </c>
      <c r="E50" s="4"/>
      <c r="F50" s="4"/>
      <c r="G50" s="4"/>
    </row>
    <row r="51" spans="2:7" ht="25.8" x14ac:dyDescent="0.95">
      <c r="B51" s="30" t="s">
        <v>83</v>
      </c>
      <c r="C51" s="132"/>
      <c r="D51" s="142">
        <f>(D48-G32)/D47</f>
        <v>413.95889277931036</v>
      </c>
      <c r="E51" s="4"/>
      <c r="F51" s="4"/>
      <c r="G51" s="4"/>
    </row>
    <row r="52" spans="2:7" ht="25.8" x14ac:dyDescent="0.95">
      <c r="B52" s="30" t="s">
        <v>84</v>
      </c>
      <c r="C52" s="132"/>
      <c r="D52" s="143">
        <f>(D22*(D44-1))/(1+(D22*(D44-1)))</f>
        <v>0.13793103448275862</v>
      </c>
      <c r="F52" s="4"/>
      <c r="G52" s="4"/>
    </row>
    <row r="53" spans="2:7" ht="25.8" x14ac:dyDescent="0.95">
      <c r="B53" s="30" t="s">
        <v>86</v>
      </c>
      <c r="C53" s="132"/>
      <c r="D53" s="144">
        <f>1/D45</f>
        <v>2.3809523809523809</v>
      </c>
      <c r="E53" s="4"/>
      <c r="F53" s="4"/>
      <c r="G53" s="4"/>
    </row>
    <row r="54" spans="2:7" ht="25.8" x14ac:dyDescent="0.95">
      <c r="B54" s="30" t="s">
        <v>87</v>
      </c>
      <c r="C54" s="132"/>
      <c r="D54" s="142">
        <f>(D48-G32)/D53</f>
        <v>480.192315624</v>
      </c>
      <c r="E54" s="4"/>
      <c r="F54" s="4"/>
      <c r="G54" s="4"/>
    </row>
    <row r="55" spans="2:7" ht="25.8" x14ac:dyDescent="0.95">
      <c r="B55" s="30" t="s">
        <v>88</v>
      </c>
      <c r="C55" s="132"/>
      <c r="D55" s="142">
        <f>(D54-D51)*(1+D56)</f>
        <v>69.54509398692413</v>
      </c>
      <c r="E55" s="4"/>
      <c r="F55" s="158"/>
      <c r="G55" s="4"/>
    </row>
    <row r="56" spans="2:7" ht="25.8" x14ac:dyDescent="0.95">
      <c r="B56" s="30" t="s">
        <v>0</v>
      </c>
      <c r="C56" s="132">
        <v>0.05</v>
      </c>
      <c r="D56" s="137">
        <v>0.05</v>
      </c>
      <c r="E56" s="4"/>
      <c r="F56" s="4"/>
      <c r="G56" s="4"/>
    </row>
    <row r="57" spans="2:7" ht="25.8" x14ac:dyDescent="0.95">
      <c r="B57" s="30"/>
      <c r="C57" s="132"/>
      <c r="D57" s="137"/>
      <c r="E57" s="4"/>
      <c r="F57" s="4"/>
      <c r="G57" s="4"/>
    </row>
    <row r="58" spans="2:7" ht="25.8" x14ac:dyDescent="0.95">
      <c r="B58" s="105" t="s">
        <v>70</v>
      </c>
      <c r="C58" s="68"/>
      <c r="D58" s="115"/>
      <c r="E58" s="4"/>
      <c r="F58" s="4"/>
      <c r="G58" s="4"/>
    </row>
    <row r="59" spans="2:7" ht="25.8" x14ac:dyDescent="0.95">
      <c r="B59" s="29"/>
      <c r="C59" s="71"/>
      <c r="D59" s="107"/>
      <c r="E59" s="4"/>
      <c r="F59" s="150"/>
      <c r="G59" s="4"/>
    </row>
    <row r="60" spans="2:7" ht="25.8" x14ac:dyDescent="0.95">
      <c r="B60" s="29" t="s">
        <v>30</v>
      </c>
      <c r="C60" s="69">
        <v>15</v>
      </c>
      <c r="D60" s="163">
        <v>15</v>
      </c>
      <c r="E60" s="4"/>
      <c r="F60" s="148"/>
      <c r="G60" s="4"/>
    </row>
    <row r="61" spans="2:7" ht="25.8" x14ac:dyDescent="0.95">
      <c r="B61" s="29" t="s">
        <v>31</v>
      </c>
      <c r="C61" s="65">
        <v>10</v>
      </c>
      <c r="D61" s="99">
        <v>10</v>
      </c>
      <c r="E61" s="4"/>
      <c r="F61" s="4"/>
      <c r="G61" s="4"/>
    </row>
    <row r="62" spans="2:7" ht="25.8" x14ac:dyDescent="0.95">
      <c r="B62" s="138" t="s">
        <v>99</v>
      </c>
      <c r="C62" s="151">
        <v>0.08</v>
      </c>
      <c r="D62" s="101">
        <v>0.08</v>
      </c>
      <c r="E62" s="4"/>
      <c r="F62" s="4"/>
      <c r="G62" s="4"/>
    </row>
    <row r="63" spans="2:7" ht="25.8" x14ac:dyDescent="0.95">
      <c r="B63" s="138" t="s">
        <v>100</v>
      </c>
      <c r="C63" s="151"/>
      <c r="D63" s="152">
        <f>D62/0.6</f>
        <v>0.13333333333333333</v>
      </c>
      <c r="E63" s="4"/>
      <c r="F63" s="4"/>
      <c r="G63" s="4"/>
    </row>
    <row r="64" spans="2:7" ht="25.8" x14ac:dyDescent="0.95">
      <c r="B64" s="29" t="s">
        <v>105</v>
      </c>
      <c r="C64" s="104">
        <v>0.4</v>
      </c>
      <c r="D64" s="103">
        <v>0.4</v>
      </c>
      <c r="E64" s="4"/>
      <c r="F64" s="4"/>
      <c r="G64" s="4"/>
    </row>
    <row r="65" spans="2:7" ht="25.8" x14ac:dyDescent="0.95">
      <c r="B65" s="29"/>
      <c r="C65" s="71"/>
      <c r="D65" s="102"/>
      <c r="E65" s="4"/>
      <c r="F65" s="4"/>
      <c r="G65" s="4"/>
    </row>
    <row r="66" spans="2:7" ht="26.1" thickBot="1" x14ac:dyDescent="1">
      <c r="B66" s="38"/>
      <c r="C66" s="63"/>
      <c r="D66" s="39"/>
      <c r="F66" s="4"/>
      <c r="G66" s="4"/>
    </row>
    <row r="67" spans="2:7" x14ac:dyDescent="0.55000000000000004">
      <c r="B67" s="4"/>
      <c r="C67" s="4"/>
      <c r="D67" s="4"/>
      <c r="E67" s="4"/>
      <c r="F67" s="4"/>
      <c r="G67" s="4"/>
    </row>
    <row r="68" spans="2:7" x14ac:dyDescent="0.55000000000000004">
      <c r="B68" s="4"/>
      <c r="C68" s="148"/>
      <c r="D68" s="4"/>
      <c r="E68" s="4"/>
      <c r="F68" s="4"/>
      <c r="G68" s="4"/>
    </row>
    <row r="69" spans="2:7" x14ac:dyDescent="0.55000000000000004">
      <c r="B69" s="4"/>
      <c r="C69" s="4"/>
      <c r="D69" s="4"/>
      <c r="E69" s="4"/>
      <c r="F69" s="4"/>
      <c r="G69" s="4"/>
    </row>
    <row r="70" spans="2:7" x14ac:dyDescent="0.55000000000000004">
      <c r="B70" s="4"/>
      <c r="C70" s="4"/>
      <c r="D70" s="4"/>
      <c r="E70" s="4"/>
      <c r="F70" s="4"/>
      <c r="G70" s="4"/>
    </row>
    <row r="71" spans="2:7" x14ac:dyDescent="0.55000000000000004">
      <c r="B71" s="4"/>
      <c r="C71" s="4"/>
      <c r="D71" s="4"/>
      <c r="E71" s="4"/>
      <c r="F71" s="4"/>
      <c r="G71" s="4"/>
    </row>
    <row r="72" spans="2:7" x14ac:dyDescent="0.55000000000000004">
      <c r="B72" s="4"/>
      <c r="C72" s="4"/>
      <c r="D72" s="4"/>
      <c r="E72" s="4"/>
      <c r="F72" s="4"/>
      <c r="G72" s="4"/>
    </row>
    <row r="73" spans="2:7" x14ac:dyDescent="0.55000000000000004">
      <c r="B73" s="4"/>
      <c r="C73" s="4"/>
      <c r="D73" s="4"/>
      <c r="E73" s="4"/>
      <c r="F73" s="4"/>
      <c r="G73" s="4"/>
    </row>
    <row r="74" spans="2:7" x14ac:dyDescent="0.55000000000000004">
      <c r="B74" s="4"/>
      <c r="C74" s="4"/>
      <c r="D74" s="4"/>
      <c r="E74" s="4"/>
      <c r="F74" s="4"/>
      <c r="G74" s="4"/>
    </row>
    <row r="75" spans="2:7" x14ac:dyDescent="0.55000000000000004">
      <c r="B75" s="4"/>
      <c r="C75" s="4"/>
      <c r="D75" s="4"/>
      <c r="E75" s="4"/>
      <c r="F75" s="4"/>
      <c r="G75" s="4"/>
    </row>
    <row r="76" spans="2:7" x14ac:dyDescent="0.55000000000000004">
      <c r="B76" s="4"/>
      <c r="C76" s="4"/>
      <c r="D76" s="4"/>
      <c r="E76" s="4"/>
      <c r="F76" s="4"/>
      <c r="G76" s="4"/>
    </row>
    <row r="77" spans="2:7" x14ac:dyDescent="0.55000000000000004">
      <c r="B77" s="4"/>
      <c r="C77" s="4"/>
      <c r="D77" s="4"/>
      <c r="E77" s="4"/>
      <c r="F77" s="4"/>
      <c r="G77" s="4"/>
    </row>
    <row r="78" spans="2:7" x14ac:dyDescent="0.55000000000000004">
      <c r="B78" s="4"/>
      <c r="C78" s="4"/>
      <c r="D78" s="4"/>
      <c r="E78" s="4"/>
      <c r="F78" s="4"/>
      <c r="G78" s="4"/>
    </row>
    <row r="79" spans="2:7" x14ac:dyDescent="0.55000000000000004">
      <c r="B79" s="4"/>
      <c r="C79" s="4"/>
      <c r="D79" s="4"/>
      <c r="E79" s="4"/>
      <c r="F79" s="4"/>
      <c r="G79" s="4"/>
    </row>
    <row r="80" spans="2:7" x14ac:dyDescent="0.55000000000000004">
      <c r="B80" s="4"/>
      <c r="C80" s="4"/>
      <c r="D80" s="4"/>
      <c r="E80" s="4"/>
      <c r="F80" s="4"/>
      <c r="G80" s="4"/>
    </row>
    <row r="81" spans="2:7" x14ac:dyDescent="0.55000000000000004">
      <c r="B81" s="4"/>
      <c r="C81" s="4"/>
      <c r="D81" s="4"/>
      <c r="E81" s="4"/>
      <c r="F81" s="4"/>
      <c r="G81" s="4"/>
    </row>
    <row r="82" spans="2:7" x14ac:dyDescent="0.55000000000000004">
      <c r="B82" s="4"/>
      <c r="C82" s="4"/>
      <c r="D82" s="4"/>
      <c r="E82" s="4"/>
      <c r="F82" s="4"/>
      <c r="G82" s="4"/>
    </row>
    <row r="83" spans="2:7" x14ac:dyDescent="0.55000000000000004">
      <c r="B83" s="4"/>
      <c r="C83" s="4"/>
      <c r="D83" s="4"/>
      <c r="E83" s="4"/>
      <c r="F83" s="4"/>
      <c r="G83" s="4"/>
    </row>
    <row r="84" spans="2:7" x14ac:dyDescent="0.55000000000000004">
      <c r="B84" s="4"/>
      <c r="C84" s="4"/>
      <c r="D84" s="4"/>
      <c r="E84" s="4"/>
      <c r="F84" s="4"/>
      <c r="G84" s="4"/>
    </row>
    <row r="85" spans="2:7" x14ac:dyDescent="0.55000000000000004">
      <c r="B85" s="4"/>
      <c r="C85" s="4"/>
      <c r="D85" s="4"/>
      <c r="E85" s="4"/>
      <c r="F85" s="4"/>
      <c r="G85" s="4"/>
    </row>
    <row r="86" spans="2:7" x14ac:dyDescent="0.55000000000000004">
      <c r="B86" s="4"/>
      <c r="C86" s="4"/>
      <c r="D86" s="4"/>
      <c r="E86" s="4"/>
      <c r="F86" s="4"/>
      <c r="G86" s="4"/>
    </row>
    <row r="87" spans="2:7" x14ac:dyDescent="0.55000000000000004">
      <c r="B87" s="4"/>
      <c r="C87" s="4"/>
      <c r="D87" s="4"/>
      <c r="E87" s="4"/>
      <c r="F87" s="4"/>
      <c r="G87" s="4"/>
    </row>
    <row r="88" spans="2:7" x14ac:dyDescent="0.55000000000000004">
      <c r="B88" s="4"/>
      <c r="C88" s="4"/>
      <c r="D88" s="4"/>
      <c r="E88" s="4"/>
      <c r="F88" s="4"/>
      <c r="G88" s="4"/>
    </row>
    <row r="89" spans="2:7" x14ac:dyDescent="0.55000000000000004">
      <c r="B89" s="4"/>
      <c r="C89" s="4"/>
      <c r="D89" s="4"/>
      <c r="E89" s="4"/>
      <c r="F89" s="4"/>
      <c r="G89" s="4"/>
    </row>
    <row r="90" spans="2:7" x14ac:dyDescent="0.55000000000000004">
      <c r="B90" s="4"/>
      <c r="C90" s="4"/>
      <c r="D90" s="4"/>
      <c r="E90" s="4"/>
      <c r="F90" s="4"/>
      <c r="G90" s="4"/>
    </row>
    <row r="91" spans="2:7" x14ac:dyDescent="0.55000000000000004">
      <c r="B91" s="4"/>
      <c r="C91" s="4"/>
      <c r="D91" s="4"/>
      <c r="E91" s="4"/>
      <c r="F91" s="4"/>
      <c r="G91" s="4"/>
    </row>
    <row r="92" spans="2:7" x14ac:dyDescent="0.55000000000000004">
      <c r="B92" s="4"/>
      <c r="C92" s="4"/>
      <c r="D92" s="4"/>
      <c r="E92" s="4"/>
      <c r="F92" s="4"/>
      <c r="G92" s="4"/>
    </row>
    <row r="93" spans="2:7" x14ac:dyDescent="0.55000000000000004">
      <c r="B93" s="4"/>
      <c r="C93" s="4"/>
      <c r="D93" s="4"/>
      <c r="E93" s="4"/>
      <c r="F93" s="4"/>
      <c r="G93" s="4"/>
    </row>
    <row r="94" spans="2:7" x14ac:dyDescent="0.55000000000000004">
      <c r="B94" s="4"/>
      <c r="C94" s="4"/>
      <c r="D94" s="4"/>
      <c r="E94" s="4"/>
      <c r="F94" s="4"/>
      <c r="G94" s="4"/>
    </row>
    <row r="95" spans="2:7" x14ac:dyDescent="0.55000000000000004">
      <c r="B95" s="4"/>
      <c r="C95" s="4"/>
      <c r="D95" s="4"/>
      <c r="F95" s="4"/>
      <c r="G95" s="4"/>
    </row>
    <row r="96" spans="2:7" x14ac:dyDescent="0.55000000000000004">
      <c r="B96" s="4"/>
      <c r="C96" s="4"/>
      <c r="D96" s="4"/>
      <c r="F96" s="4"/>
      <c r="G96" s="4"/>
    </row>
    <row r="97" spans="2:7" x14ac:dyDescent="0.55000000000000004">
      <c r="B97" s="4"/>
      <c r="C97" s="4"/>
      <c r="D97" s="4"/>
      <c r="F97" s="4"/>
      <c r="G97" s="4"/>
    </row>
    <row r="98" spans="2:7" x14ac:dyDescent="0.55000000000000004">
      <c r="B98" s="4"/>
      <c r="C98" s="4"/>
      <c r="D98" s="4"/>
      <c r="F98" s="4"/>
      <c r="G98" s="4"/>
    </row>
    <row r="99" spans="2:7" x14ac:dyDescent="0.55000000000000004">
      <c r="B99" s="4"/>
      <c r="C99" s="4"/>
      <c r="D99" s="4"/>
      <c r="F99" s="4"/>
      <c r="G99" s="4"/>
    </row>
    <row r="100" spans="2:7" x14ac:dyDescent="0.55000000000000004">
      <c r="B100" s="4"/>
      <c r="C100" s="4"/>
      <c r="D100" s="4"/>
      <c r="F100" s="4"/>
      <c r="G100" s="4"/>
    </row>
    <row r="101" spans="2:7" x14ac:dyDescent="0.55000000000000004">
      <c r="B101" s="4"/>
      <c r="C101" s="4"/>
      <c r="D101" s="4"/>
      <c r="F101" s="4"/>
      <c r="G101" s="4"/>
    </row>
    <row r="102" spans="2:7" x14ac:dyDescent="0.55000000000000004">
      <c r="B102" s="4"/>
      <c r="C102" s="4"/>
      <c r="D102" s="4"/>
      <c r="F102" s="4"/>
      <c r="G102" s="4"/>
    </row>
    <row r="103" spans="2:7" x14ac:dyDescent="0.55000000000000004">
      <c r="B103" s="4"/>
      <c r="C103" s="4"/>
      <c r="D103" s="4"/>
      <c r="F103" s="4"/>
      <c r="G103" s="4"/>
    </row>
    <row r="104" spans="2:7" x14ac:dyDescent="0.55000000000000004">
      <c r="B104" s="4"/>
      <c r="C104" s="4"/>
      <c r="D104" s="4"/>
      <c r="F104" s="4"/>
      <c r="G104" s="4"/>
    </row>
    <row r="105" spans="2:7" x14ac:dyDescent="0.55000000000000004">
      <c r="B105" s="4"/>
      <c r="C105" s="4"/>
      <c r="D105" s="4"/>
      <c r="F105" s="4"/>
      <c r="G105" s="4"/>
    </row>
    <row r="106" spans="2:7" x14ac:dyDescent="0.55000000000000004">
      <c r="B106" s="4"/>
      <c r="C106" s="4"/>
      <c r="D106" s="4"/>
      <c r="F106" s="4"/>
      <c r="G106" s="4"/>
    </row>
    <row r="107" spans="2:7" x14ac:dyDescent="0.55000000000000004">
      <c r="B107" s="4"/>
      <c r="C107" s="4"/>
      <c r="D107" s="4"/>
      <c r="F107" s="4"/>
      <c r="G107" s="4"/>
    </row>
    <row r="108" spans="2:7" x14ac:dyDescent="0.55000000000000004">
      <c r="B108" s="4"/>
      <c r="C108" s="4"/>
      <c r="D108" s="4"/>
      <c r="F108" s="4"/>
      <c r="G108" s="4"/>
    </row>
    <row r="109" spans="2:7" x14ac:dyDescent="0.55000000000000004">
      <c r="B109" s="4"/>
      <c r="C109" s="4"/>
      <c r="D109" s="4"/>
      <c r="F109" s="4"/>
      <c r="G109" s="4"/>
    </row>
    <row r="110" spans="2:7" x14ac:dyDescent="0.55000000000000004">
      <c r="B110" s="4"/>
      <c r="C110" s="4"/>
      <c r="D110" s="4"/>
      <c r="F110" s="4"/>
      <c r="G110" s="4"/>
    </row>
    <row r="111" spans="2:7" x14ac:dyDescent="0.55000000000000004">
      <c r="B111" s="4"/>
      <c r="C111" s="4"/>
      <c r="D111" s="4"/>
      <c r="F111" s="4"/>
      <c r="G111" s="4"/>
    </row>
    <row r="112" spans="2:7" x14ac:dyDescent="0.55000000000000004">
      <c r="B112" s="4"/>
      <c r="C112" s="4"/>
      <c r="D112" s="4"/>
      <c r="F112" s="4"/>
      <c r="G112" s="4"/>
    </row>
    <row r="113" spans="2:7" x14ac:dyDescent="0.55000000000000004">
      <c r="B113" s="4"/>
      <c r="C113" s="4"/>
      <c r="D113" s="4"/>
      <c r="F113" s="4"/>
      <c r="G113" s="4"/>
    </row>
    <row r="114" spans="2:7" x14ac:dyDescent="0.55000000000000004">
      <c r="B114" s="4"/>
      <c r="C114" s="4"/>
      <c r="D114" s="4"/>
      <c r="F114" s="4"/>
      <c r="G114" s="4"/>
    </row>
    <row r="115" spans="2:7" x14ac:dyDescent="0.55000000000000004">
      <c r="B115" s="4"/>
      <c r="C115" s="4"/>
      <c r="D115" s="4"/>
      <c r="F115" s="4"/>
      <c r="G115" s="4"/>
    </row>
    <row r="116" spans="2:7" x14ac:dyDescent="0.55000000000000004">
      <c r="B116" s="4"/>
      <c r="C116" s="4"/>
      <c r="D116" s="4"/>
      <c r="F116" s="4"/>
      <c r="G116" s="4"/>
    </row>
    <row r="117" spans="2:7" x14ac:dyDescent="0.55000000000000004">
      <c r="B117" s="4"/>
      <c r="C117" s="4"/>
      <c r="D117" s="4"/>
      <c r="F117" s="4"/>
      <c r="G117" s="4"/>
    </row>
    <row r="118" spans="2:7" x14ac:dyDescent="0.55000000000000004">
      <c r="B118" s="4"/>
      <c r="C118" s="4"/>
      <c r="D118" s="4"/>
      <c r="F118" s="4"/>
      <c r="G118" s="4"/>
    </row>
    <row r="119" spans="2:7" x14ac:dyDescent="0.55000000000000004">
      <c r="B119" s="4"/>
      <c r="C119" s="4"/>
      <c r="D119" s="4"/>
      <c r="F119" s="4"/>
      <c r="G119" s="4"/>
    </row>
    <row r="120" spans="2:7" x14ac:dyDescent="0.55000000000000004">
      <c r="B120" s="4"/>
      <c r="C120" s="4"/>
      <c r="D120" s="4"/>
      <c r="F120" s="4"/>
      <c r="G120" s="4"/>
    </row>
    <row r="121" spans="2:7" x14ac:dyDescent="0.55000000000000004">
      <c r="B121" s="4"/>
      <c r="C121" s="4"/>
      <c r="D121" s="4"/>
      <c r="F121" s="4"/>
      <c r="G121" s="4"/>
    </row>
    <row r="122" spans="2:7" x14ac:dyDescent="0.55000000000000004">
      <c r="B122" s="4"/>
      <c r="C122" s="4"/>
      <c r="D122" s="4"/>
      <c r="F122" s="4"/>
      <c r="G122" s="4"/>
    </row>
    <row r="123" spans="2:7" x14ac:dyDescent="0.55000000000000004">
      <c r="B123" s="4"/>
      <c r="C123" s="4"/>
      <c r="D123" s="4"/>
      <c r="F123" s="4"/>
      <c r="G123" s="4"/>
    </row>
    <row r="124" spans="2:7" x14ac:dyDescent="0.55000000000000004">
      <c r="B124" s="4"/>
      <c r="C124" s="4"/>
      <c r="D124" s="4"/>
      <c r="F124" s="4"/>
      <c r="G124" s="4"/>
    </row>
    <row r="125" spans="2:7" x14ac:dyDescent="0.55000000000000004">
      <c r="B125" s="4"/>
      <c r="C125" s="4"/>
      <c r="D125" s="4"/>
      <c r="F125" s="4"/>
      <c r="G125" s="4"/>
    </row>
    <row r="126" spans="2:7" x14ac:dyDescent="0.55000000000000004">
      <c r="B126" s="4"/>
      <c r="C126" s="4"/>
      <c r="D126" s="4"/>
      <c r="F126" s="4"/>
      <c r="G126" s="4"/>
    </row>
    <row r="127" spans="2:7" x14ac:dyDescent="0.55000000000000004">
      <c r="B127" s="4"/>
      <c r="C127" s="4"/>
      <c r="D127" s="4"/>
      <c r="F127" s="4"/>
      <c r="G127" s="4"/>
    </row>
    <row r="128" spans="2:7" x14ac:dyDescent="0.55000000000000004">
      <c r="B128" s="4"/>
      <c r="C128" s="4"/>
      <c r="D128" s="4"/>
      <c r="F128" s="4"/>
      <c r="G128" s="4"/>
    </row>
    <row r="129" spans="2:7" x14ac:dyDescent="0.55000000000000004">
      <c r="B129" s="4"/>
      <c r="C129" s="4"/>
      <c r="D129" s="4"/>
      <c r="F129" s="4"/>
      <c r="G129" s="4"/>
    </row>
    <row r="130" spans="2:7" x14ac:dyDescent="0.55000000000000004">
      <c r="B130" s="4"/>
      <c r="C130" s="4"/>
      <c r="D130" s="4"/>
      <c r="F130" s="4"/>
      <c r="G130" s="4"/>
    </row>
    <row r="131" spans="2:7" x14ac:dyDescent="0.55000000000000004">
      <c r="B131" s="4"/>
      <c r="C131" s="4"/>
      <c r="D131" s="4"/>
      <c r="F131" s="4"/>
      <c r="G131" s="4"/>
    </row>
    <row r="132" spans="2:7" x14ac:dyDescent="0.55000000000000004">
      <c r="B132" s="4"/>
      <c r="C132" s="4"/>
      <c r="D132" s="4"/>
      <c r="F132" s="4"/>
      <c r="G132" s="4"/>
    </row>
    <row r="133" spans="2:7" x14ac:dyDescent="0.55000000000000004">
      <c r="B133" s="4"/>
      <c r="C133" s="4"/>
      <c r="D133" s="4"/>
      <c r="F133" s="4"/>
      <c r="G133" s="4"/>
    </row>
    <row r="134" spans="2:7" x14ac:dyDescent="0.55000000000000004">
      <c r="B134" s="4"/>
      <c r="C134" s="4"/>
      <c r="D134" s="4"/>
      <c r="F134" s="4"/>
      <c r="G134" s="4"/>
    </row>
    <row r="135" spans="2:7" x14ac:dyDescent="0.55000000000000004">
      <c r="B135" s="4"/>
      <c r="C135" s="4"/>
      <c r="D135" s="4"/>
      <c r="F135" s="4"/>
      <c r="G135" s="4"/>
    </row>
    <row r="136" spans="2:7" x14ac:dyDescent="0.55000000000000004">
      <c r="B136" s="4"/>
      <c r="C136" s="4"/>
      <c r="D136" s="4"/>
      <c r="F136" s="4"/>
      <c r="G136" s="4"/>
    </row>
    <row r="137" spans="2:7" x14ac:dyDescent="0.55000000000000004">
      <c r="B137" s="4"/>
      <c r="C137" s="4"/>
      <c r="D137" s="4"/>
      <c r="F137" s="4"/>
      <c r="G137" s="4"/>
    </row>
    <row r="138" spans="2:7" x14ac:dyDescent="0.55000000000000004">
      <c r="B138" s="4"/>
      <c r="C138" s="4"/>
      <c r="D138" s="4"/>
      <c r="F138" s="4"/>
      <c r="G138" s="4"/>
    </row>
    <row r="139" spans="2:7" x14ac:dyDescent="0.55000000000000004">
      <c r="B139" s="4"/>
      <c r="C139" s="4"/>
      <c r="D139" s="4"/>
      <c r="F139" s="4"/>
      <c r="G139" s="4"/>
    </row>
    <row r="140" spans="2:7" x14ac:dyDescent="0.55000000000000004">
      <c r="B140" s="4"/>
      <c r="C140" s="4"/>
      <c r="D140" s="4"/>
      <c r="F140" s="4"/>
      <c r="G140" s="4"/>
    </row>
    <row r="141" spans="2:7" x14ac:dyDescent="0.55000000000000004">
      <c r="B141" s="4"/>
      <c r="C141" s="4"/>
      <c r="D141" s="4"/>
      <c r="F141" s="4"/>
      <c r="G141" s="4"/>
    </row>
    <row r="142" spans="2:7" x14ac:dyDescent="0.55000000000000004">
      <c r="B142" s="4"/>
      <c r="C142" s="4"/>
      <c r="D142" s="4"/>
      <c r="F142" s="4"/>
      <c r="G142" s="4"/>
    </row>
    <row r="143" spans="2:7" x14ac:dyDescent="0.55000000000000004">
      <c r="B143" s="4"/>
      <c r="C143" s="4"/>
      <c r="D143" s="4"/>
      <c r="F143" s="4"/>
      <c r="G143" s="4"/>
    </row>
    <row r="144" spans="2:7" x14ac:dyDescent="0.55000000000000004">
      <c r="B144" s="4"/>
      <c r="C144" s="4"/>
      <c r="D144" s="4"/>
      <c r="F144" s="4"/>
      <c r="G144" s="4"/>
    </row>
    <row r="145" spans="2:7" x14ac:dyDescent="0.55000000000000004">
      <c r="B145" s="4"/>
      <c r="C145" s="4"/>
      <c r="D145" s="4"/>
      <c r="F145" s="4"/>
      <c r="G145" s="4"/>
    </row>
    <row r="146" spans="2:7" x14ac:dyDescent="0.55000000000000004">
      <c r="B146" s="4"/>
      <c r="C146" s="4"/>
      <c r="D146" s="4"/>
      <c r="F146" s="4"/>
      <c r="G146" s="4"/>
    </row>
    <row r="147" spans="2:7" x14ac:dyDescent="0.55000000000000004">
      <c r="B147" s="4"/>
      <c r="C147" s="4"/>
      <c r="D147" s="4"/>
      <c r="F147" s="4"/>
      <c r="G147" s="4"/>
    </row>
    <row r="148" spans="2:7" x14ac:dyDescent="0.55000000000000004">
      <c r="B148" s="4"/>
      <c r="C148" s="4"/>
      <c r="D148" s="4"/>
      <c r="F148" s="4"/>
      <c r="G148" s="4"/>
    </row>
    <row r="149" spans="2:7" x14ac:dyDescent="0.55000000000000004">
      <c r="B149" s="4"/>
      <c r="C149" s="4"/>
      <c r="D149" s="4"/>
      <c r="F149" s="4"/>
      <c r="G149" s="4"/>
    </row>
    <row r="150" spans="2:7" x14ac:dyDescent="0.55000000000000004">
      <c r="B150" s="4"/>
      <c r="C150" s="4"/>
      <c r="D150" s="4"/>
      <c r="F150" s="4"/>
      <c r="G150" s="4"/>
    </row>
    <row r="151" spans="2:7" x14ac:dyDescent="0.55000000000000004">
      <c r="B151" s="4"/>
      <c r="C151" s="4"/>
      <c r="D151" s="4"/>
      <c r="F151" s="4"/>
      <c r="G151" s="4"/>
    </row>
    <row r="152" spans="2:7" x14ac:dyDescent="0.55000000000000004">
      <c r="B152" s="4"/>
      <c r="C152" s="4"/>
      <c r="D152" s="4"/>
      <c r="F152" s="4"/>
      <c r="G152" s="4"/>
    </row>
    <row r="153" spans="2:7" x14ac:dyDescent="0.55000000000000004">
      <c r="B153" s="4"/>
      <c r="C153" s="4"/>
      <c r="D153" s="4"/>
      <c r="F153" s="4"/>
      <c r="G153" s="4"/>
    </row>
    <row r="154" spans="2:7" x14ac:dyDescent="0.55000000000000004">
      <c r="B154" s="4"/>
      <c r="C154" s="4"/>
      <c r="D154" s="4"/>
      <c r="F154" s="4"/>
      <c r="G154" s="4"/>
    </row>
    <row r="155" spans="2:7" x14ac:dyDescent="0.55000000000000004">
      <c r="B155" s="4"/>
      <c r="C155" s="4"/>
      <c r="D155" s="4"/>
      <c r="F155" s="4"/>
      <c r="G155" s="4"/>
    </row>
    <row r="156" spans="2:7" x14ac:dyDescent="0.55000000000000004">
      <c r="B156" s="4"/>
      <c r="C156" s="4"/>
      <c r="D156" s="4"/>
      <c r="F156" s="4"/>
      <c r="G156" s="4"/>
    </row>
    <row r="157" spans="2:7" x14ac:dyDescent="0.55000000000000004">
      <c r="B157" s="4"/>
      <c r="C157" s="4"/>
      <c r="D157" s="4"/>
      <c r="F157" s="4"/>
      <c r="G157" s="4"/>
    </row>
    <row r="158" spans="2:7" x14ac:dyDescent="0.55000000000000004">
      <c r="B158" s="4"/>
      <c r="C158" s="4"/>
      <c r="D158" s="4"/>
      <c r="F158" s="4"/>
      <c r="G158" s="4"/>
    </row>
    <row r="159" spans="2:7" x14ac:dyDescent="0.55000000000000004">
      <c r="B159" s="4"/>
      <c r="C159" s="4"/>
      <c r="D159" s="4"/>
      <c r="F159" s="4"/>
      <c r="G159" s="4"/>
    </row>
    <row r="160" spans="2:7" x14ac:dyDescent="0.55000000000000004">
      <c r="B160" s="4"/>
      <c r="C160" s="4"/>
      <c r="D160" s="4"/>
      <c r="F160" s="4"/>
      <c r="G160" s="4"/>
    </row>
    <row r="161" spans="2:7" x14ac:dyDescent="0.55000000000000004">
      <c r="B161" s="4"/>
      <c r="C161" s="4"/>
      <c r="D161" s="4"/>
      <c r="F161" s="4"/>
      <c r="G161" s="4"/>
    </row>
    <row r="162" spans="2:7" x14ac:dyDescent="0.55000000000000004">
      <c r="B162" s="4"/>
      <c r="C162" s="4"/>
      <c r="D162" s="4"/>
      <c r="F162" s="4"/>
      <c r="G162" s="4"/>
    </row>
    <row r="163" spans="2:7" x14ac:dyDescent="0.55000000000000004">
      <c r="B163" s="4"/>
      <c r="C163" s="4"/>
      <c r="D163" s="4"/>
      <c r="F163" s="4"/>
      <c r="G163" s="4"/>
    </row>
    <row r="164" spans="2:7" x14ac:dyDescent="0.55000000000000004">
      <c r="B164" s="4"/>
      <c r="C164" s="4"/>
      <c r="D164" s="4"/>
      <c r="F164" s="4"/>
      <c r="G164" s="4"/>
    </row>
    <row r="165" spans="2:7" x14ac:dyDescent="0.55000000000000004">
      <c r="B165" s="4"/>
      <c r="C165" s="4"/>
      <c r="D165" s="4"/>
      <c r="F165" s="4"/>
      <c r="G165" s="4"/>
    </row>
    <row r="166" spans="2:7" x14ac:dyDescent="0.55000000000000004">
      <c r="B166" s="4"/>
      <c r="C166" s="4"/>
      <c r="D166" s="4"/>
      <c r="F166" s="4"/>
      <c r="G166" s="4"/>
    </row>
    <row r="167" spans="2:7" x14ac:dyDescent="0.55000000000000004">
      <c r="B167" s="4"/>
      <c r="C167" s="4"/>
      <c r="D167" s="4"/>
      <c r="F167" s="4"/>
      <c r="G167" s="4"/>
    </row>
    <row r="168" spans="2:7" x14ac:dyDescent="0.55000000000000004">
      <c r="B168" s="4"/>
      <c r="C168" s="4"/>
      <c r="D168" s="4"/>
      <c r="F168" s="4"/>
      <c r="G168" s="4"/>
    </row>
    <row r="169" spans="2:7" x14ac:dyDescent="0.55000000000000004">
      <c r="B169" s="4"/>
      <c r="C169" s="4"/>
      <c r="D169" s="4"/>
      <c r="F169" s="4"/>
      <c r="G169" s="4"/>
    </row>
    <row r="170" spans="2:7" x14ac:dyDescent="0.55000000000000004">
      <c r="B170" s="4"/>
      <c r="C170" s="4"/>
      <c r="D170" s="4"/>
      <c r="F170" s="4"/>
      <c r="G170" s="4"/>
    </row>
    <row r="171" spans="2:7" x14ac:dyDescent="0.55000000000000004">
      <c r="B171" s="4"/>
      <c r="C171" s="4"/>
      <c r="D171" s="4"/>
      <c r="F171" s="4"/>
      <c r="G171" s="4"/>
    </row>
    <row r="172" spans="2:7" x14ac:dyDescent="0.55000000000000004">
      <c r="B172" s="4"/>
      <c r="C172" s="4"/>
      <c r="D172" s="4"/>
      <c r="F172" s="4"/>
      <c r="G172" s="4"/>
    </row>
    <row r="173" spans="2:7" x14ac:dyDescent="0.55000000000000004">
      <c r="B173" s="4"/>
      <c r="C173" s="4"/>
      <c r="D173" s="4"/>
      <c r="F173" s="4"/>
      <c r="G173" s="4"/>
    </row>
    <row r="174" spans="2:7" x14ac:dyDescent="0.55000000000000004">
      <c r="B174" s="4"/>
      <c r="C174" s="4"/>
      <c r="D174" s="4"/>
      <c r="F174" s="4"/>
      <c r="G174" s="4"/>
    </row>
    <row r="175" spans="2:7" x14ac:dyDescent="0.55000000000000004">
      <c r="B175" s="4"/>
      <c r="C175" s="4"/>
      <c r="D175" s="4"/>
      <c r="F175" s="4"/>
      <c r="G175" s="4"/>
    </row>
    <row r="176" spans="2:7" x14ac:dyDescent="0.55000000000000004">
      <c r="B176" s="4"/>
      <c r="C176" s="4"/>
      <c r="D176" s="4"/>
      <c r="F176" s="4"/>
      <c r="G176" s="4"/>
    </row>
    <row r="177" spans="2:7" x14ac:dyDescent="0.55000000000000004">
      <c r="B177" s="4"/>
      <c r="C177" s="4"/>
      <c r="D177" s="4"/>
      <c r="F177" s="4"/>
      <c r="G177" s="4"/>
    </row>
    <row r="178" spans="2:7" x14ac:dyDescent="0.55000000000000004">
      <c r="B178" s="4"/>
      <c r="C178" s="4"/>
      <c r="D178" s="4"/>
      <c r="F178" s="4"/>
      <c r="G178" s="4"/>
    </row>
    <row r="179" spans="2:7" x14ac:dyDescent="0.55000000000000004">
      <c r="B179" s="4"/>
      <c r="C179" s="4"/>
      <c r="D179" s="4"/>
      <c r="F179" s="4"/>
      <c r="G179" s="4"/>
    </row>
    <row r="180" spans="2:7" x14ac:dyDescent="0.55000000000000004">
      <c r="B180" s="4"/>
      <c r="C180" s="4"/>
      <c r="D180" s="4"/>
      <c r="F180" s="4"/>
      <c r="G180" s="4"/>
    </row>
    <row r="181" spans="2:7" x14ac:dyDescent="0.55000000000000004">
      <c r="B181" s="4"/>
      <c r="C181" s="4"/>
      <c r="D181" s="4"/>
      <c r="F181" s="4"/>
      <c r="G181" s="4"/>
    </row>
    <row r="182" spans="2:7" x14ac:dyDescent="0.55000000000000004">
      <c r="B182" s="4"/>
      <c r="C182" s="4"/>
      <c r="D182" s="4"/>
      <c r="F182" s="4"/>
      <c r="G182" s="4"/>
    </row>
    <row r="183" spans="2:7" x14ac:dyDescent="0.55000000000000004">
      <c r="B183" s="4"/>
      <c r="C183" s="4"/>
      <c r="D183" s="4"/>
      <c r="F183" s="4"/>
      <c r="G183" s="4"/>
    </row>
    <row r="184" spans="2:7" x14ac:dyDescent="0.55000000000000004">
      <c r="B184" s="4"/>
      <c r="C184" s="4"/>
      <c r="D184" s="4"/>
      <c r="F184" s="4"/>
      <c r="G184" s="4"/>
    </row>
    <row r="185" spans="2:7" x14ac:dyDescent="0.55000000000000004">
      <c r="B185" s="4"/>
      <c r="C185" s="4"/>
      <c r="D185" s="4"/>
      <c r="F185" s="4"/>
      <c r="G185" s="4"/>
    </row>
    <row r="186" spans="2:7" x14ac:dyDescent="0.55000000000000004">
      <c r="B186" s="4"/>
      <c r="C186" s="4"/>
      <c r="D186" s="4"/>
      <c r="F186" s="4"/>
      <c r="G186" s="4"/>
    </row>
    <row r="187" spans="2:7" x14ac:dyDescent="0.55000000000000004">
      <c r="B187" s="4"/>
      <c r="C187" s="4"/>
      <c r="D187" s="4"/>
      <c r="F187" s="4"/>
      <c r="G187" s="4"/>
    </row>
    <row r="188" spans="2:7" x14ac:dyDescent="0.55000000000000004">
      <c r="B188" s="4"/>
      <c r="C188" s="4"/>
      <c r="D188" s="4"/>
      <c r="F188" s="4"/>
      <c r="G188" s="4"/>
    </row>
    <row r="189" spans="2:7" x14ac:dyDescent="0.55000000000000004">
      <c r="B189" s="4"/>
      <c r="C189" s="4"/>
      <c r="D189" s="4"/>
      <c r="F189" s="4"/>
      <c r="G189" s="4"/>
    </row>
    <row r="190" spans="2:7" x14ac:dyDescent="0.55000000000000004">
      <c r="B190" s="4"/>
      <c r="C190" s="4"/>
      <c r="D190" s="4"/>
      <c r="F190" s="4"/>
      <c r="G190" s="4"/>
    </row>
    <row r="191" spans="2:7" x14ac:dyDescent="0.55000000000000004">
      <c r="B191" s="4"/>
      <c r="C191" s="4"/>
      <c r="D191" s="4"/>
      <c r="F191" s="4"/>
      <c r="G191" s="4"/>
    </row>
    <row r="192" spans="2:7" x14ac:dyDescent="0.55000000000000004">
      <c r="B192" s="4"/>
      <c r="C192" s="4"/>
      <c r="D192" s="4"/>
      <c r="F192" s="4"/>
      <c r="G192" s="4"/>
    </row>
    <row r="193" spans="2:7" x14ac:dyDescent="0.55000000000000004">
      <c r="B193" s="4"/>
      <c r="C193" s="4"/>
      <c r="D193" s="4"/>
      <c r="F193" s="4"/>
      <c r="G193" s="4"/>
    </row>
    <row r="194" spans="2:7" x14ac:dyDescent="0.55000000000000004">
      <c r="B194" s="4"/>
      <c r="C194" s="4"/>
      <c r="D194" s="4"/>
      <c r="F194" s="4"/>
      <c r="G194" s="4"/>
    </row>
    <row r="195" spans="2:7" x14ac:dyDescent="0.55000000000000004">
      <c r="B195" s="4"/>
      <c r="C195" s="4"/>
      <c r="D195" s="4"/>
      <c r="F195" s="4"/>
      <c r="G195" s="4"/>
    </row>
    <row r="196" spans="2:7" x14ac:dyDescent="0.55000000000000004">
      <c r="B196" s="4"/>
      <c r="C196" s="4"/>
      <c r="D196" s="4"/>
      <c r="F196" s="4"/>
      <c r="G196" s="4"/>
    </row>
    <row r="197" spans="2:7" x14ac:dyDescent="0.55000000000000004">
      <c r="B197" s="4"/>
      <c r="C197" s="4"/>
      <c r="D197" s="4"/>
      <c r="F197" s="4"/>
      <c r="G197" s="4"/>
    </row>
    <row r="198" spans="2:7" x14ac:dyDescent="0.55000000000000004">
      <c r="B198" s="4"/>
      <c r="C198" s="4"/>
      <c r="D198" s="4"/>
      <c r="F198" s="4"/>
      <c r="G198" s="4"/>
    </row>
    <row r="199" spans="2:7" x14ac:dyDescent="0.55000000000000004">
      <c r="B199" s="4"/>
      <c r="C199" s="4"/>
      <c r="D199" s="4"/>
      <c r="F199" s="4"/>
      <c r="G199" s="4"/>
    </row>
    <row r="200" spans="2:7" x14ac:dyDescent="0.55000000000000004">
      <c r="B200" s="4"/>
      <c r="C200" s="4"/>
      <c r="D200" s="4"/>
      <c r="F200" s="4"/>
      <c r="G200" s="4"/>
    </row>
    <row r="201" spans="2:7" x14ac:dyDescent="0.55000000000000004">
      <c r="B201" s="4"/>
      <c r="C201" s="4"/>
      <c r="D201" s="4"/>
      <c r="F201" s="4"/>
      <c r="G201" s="4"/>
    </row>
    <row r="202" spans="2:7" x14ac:dyDescent="0.55000000000000004">
      <c r="B202" s="4"/>
      <c r="C202" s="4"/>
      <c r="D202" s="4"/>
      <c r="F202" s="4"/>
      <c r="G202" s="4"/>
    </row>
    <row r="203" spans="2:7" x14ac:dyDescent="0.55000000000000004">
      <c r="B203" s="4"/>
      <c r="C203" s="4"/>
      <c r="D203" s="4"/>
      <c r="F203" s="4"/>
      <c r="G203" s="4"/>
    </row>
    <row r="204" spans="2:7" x14ac:dyDescent="0.55000000000000004">
      <c r="B204" s="4"/>
      <c r="C204" s="4"/>
      <c r="D204" s="4"/>
      <c r="F204" s="4"/>
      <c r="G204" s="4"/>
    </row>
    <row r="205" spans="2:7" x14ac:dyDescent="0.55000000000000004">
      <c r="B205" s="4"/>
      <c r="C205" s="4"/>
      <c r="D205" s="4"/>
      <c r="F205" s="4"/>
      <c r="G205" s="4"/>
    </row>
    <row r="206" spans="2:7" x14ac:dyDescent="0.55000000000000004">
      <c r="B206" s="4"/>
      <c r="C206" s="4"/>
      <c r="D206" s="4"/>
      <c r="F206" s="4"/>
      <c r="G206" s="4"/>
    </row>
    <row r="207" spans="2:7" x14ac:dyDescent="0.55000000000000004">
      <c r="B207" s="4"/>
      <c r="C207" s="4"/>
      <c r="D207" s="4"/>
      <c r="F207" s="4"/>
      <c r="G207" s="4"/>
    </row>
    <row r="208" spans="2:7" x14ac:dyDescent="0.55000000000000004">
      <c r="B208" s="4"/>
      <c r="C208" s="4"/>
      <c r="D208" s="4"/>
      <c r="F208" s="4"/>
      <c r="G208" s="4"/>
    </row>
    <row r="209" spans="2:7" x14ac:dyDescent="0.55000000000000004">
      <c r="B209" s="4"/>
      <c r="C209" s="4"/>
      <c r="D209" s="4"/>
      <c r="F209" s="4"/>
      <c r="G209" s="4"/>
    </row>
    <row r="210" spans="2:7" x14ac:dyDescent="0.55000000000000004">
      <c r="B210" s="4"/>
      <c r="C210" s="4"/>
      <c r="D210" s="4"/>
      <c r="F210" s="4"/>
      <c r="G210" s="4"/>
    </row>
    <row r="211" spans="2:7" x14ac:dyDescent="0.55000000000000004">
      <c r="B211" s="4"/>
      <c r="C211" s="4"/>
      <c r="D211" s="4"/>
      <c r="F211" s="4"/>
      <c r="G211" s="4"/>
    </row>
    <row r="212" spans="2:7" x14ac:dyDescent="0.55000000000000004">
      <c r="B212" s="4"/>
      <c r="C212" s="4"/>
      <c r="D212" s="4"/>
      <c r="F212" s="4"/>
      <c r="G212" s="4"/>
    </row>
    <row r="213" spans="2:7" x14ac:dyDescent="0.55000000000000004">
      <c r="B213" s="4"/>
      <c r="C213" s="4"/>
      <c r="D213" s="4"/>
      <c r="F213" s="4"/>
      <c r="G213" s="4"/>
    </row>
    <row r="214" spans="2:7" x14ac:dyDescent="0.55000000000000004">
      <c r="B214" s="4"/>
      <c r="C214" s="4"/>
      <c r="D214" s="4"/>
      <c r="F214" s="4"/>
      <c r="G214" s="4"/>
    </row>
    <row r="215" spans="2:7" x14ac:dyDescent="0.55000000000000004">
      <c r="B215" s="4"/>
      <c r="C215" s="4"/>
      <c r="D215" s="4"/>
      <c r="F215" s="4"/>
      <c r="G215" s="4"/>
    </row>
    <row r="216" spans="2:7" x14ac:dyDescent="0.55000000000000004">
      <c r="B216" s="4"/>
      <c r="C216" s="4"/>
      <c r="D216" s="4"/>
      <c r="F216" s="4"/>
      <c r="G216" s="4"/>
    </row>
    <row r="217" spans="2:7" x14ac:dyDescent="0.55000000000000004">
      <c r="B217" s="4"/>
      <c r="C217" s="4"/>
      <c r="D217" s="4"/>
      <c r="F217" s="4"/>
      <c r="G217" s="4"/>
    </row>
    <row r="218" spans="2:7" x14ac:dyDescent="0.55000000000000004">
      <c r="B218" s="4"/>
      <c r="C218" s="4"/>
      <c r="D218" s="4"/>
      <c r="F218" s="4"/>
      <c r="G218" s="4"/>
    </row>
    <row r="219" spans="2:7" x14ac:dyDescent="0.55000000000000004">
      <c r="B219" s="4"/>
      <c r="C219" s="4"/>
      <c r="D219" s="4"/>
      <c r="F219" s="4"/>
      <c r="G219" s="4"/>
    </row>
    <row r="220" spans="2:7" x14ac:dyDescent="0.55000000000000004">
      <c r="B220" s="4"/>
      <c r="C220" s="4"/>
      <c r="D220" s="4"/>
      <c r="F220" s="4"/>
      <c r="G220" s="4"/>
    </row>
    <row r="221" spans="2:7" x14ac:dyDescent="0.55000000000000004">
      <c r="B221" s="4"/>
      <c r="C221" s="4"/>
      <c r="D221" s="4"/>
      <c r="F221" s="4"/>
      <c r="G221" s="4"/>
    </row>
    <row r="222" spans="2:7" x14ac:dyDescent="0.55000000000000004">
      <c r="B222" s="4"/>
      <c r="C222" s="4"/>
      <c r="D222" s="4"/>
      <c r="F222" s="4"/>
      <c r="G222" s="4"/>
    </row>
    <row r="223" spans="2:7" x14ac:dyDescent="0.55000000000000004">
      <c r="B223" s="4"/>
      <c r="C223" s="4"/>
      <c r="D223" s="4"/>
      <c r="F223" s="4"/>
      <c r="G223" s="4"/>
    </row>
    <row r="224" spans="2:7" x14ac:dyDescent="0.55000000000000004">
      <c r="B224" s="4"/>
      <c r="C224" s="4"/>
      <c r="D224" s="4"/>
      <c r="F224" s="4"/>
      <c r="G224" s="4"/>
    </row>
    <row r="225" spans="2:7" x14ac:dyDescent="0.55000000000000004">
      <c r="B225" s="4"/>
      <c r="C225" s="4"/>
      <c r="D225" s="4"/>
      <c r="F225" s="4"/>
      <c r="G225" s="4"/>
    </row>
    <row r="226" spans="2:7" x14ac:dyDescent="0.55000000000000004">
      <c r="B226" s="4"/>
      <c r="C226" s="4"/>
      <c r="D226" s="4"/>
      <c r="F226" s="4"/>
      <c r="G226" s="4"/>
    </row>
    <row r="227" spans="2:7" x14ac:dyDescent="0.55000000000000004">
      <c r="B227" s="4"/>
      <c r="C227" s="4"/>
      <c r="D227" s="4"/>
      <c r="F227" s="4"/>
      <c r="G227" s="4"/>
    </row>
    <row r="228" spans="2:7" x14ac:dyDescent="0.55000000000000004">
      <c r="B228" s="4"/>
      <c r="C228" s="4"/>
      <c r="D228" s="4"/>
      <c r="F228" s="4"/>
      <c r="G228" s="4"/>
    </row>
    <row r="229" spans="2:7" x14ac:dyDescent="0.55000000000000004">
      <c r="B229" s="4"/>
      <c r="C229" s="4"/>
      <c r="D229" s="4"/>
      <c r="F229" s="4"/>
      <c r="G229" s="4"/>
    </row>
    <row r="230" spans="2:7" x14ac:dyDescent="0.55000000000000004">
      <c r="B230" s="4"/>
      <c r="C230" s="4"/>
      <c r="D230" s="4"/>
      <c r="F230" s="4"/>
      <c r="G230" s="4"/>
    </row>
    <row r="231" spans="2:7" x14ac:dyDescent="0.55000000000000004">
      <c r="B231" s="4"/>
      <c r="C231" s="4"/>
      <c r="D231" s="4"/>
      <c r="F231" s="4"/>
      <c r="G231" s="4"/>
    </row>
    <row r="232" spans="2:7" x14ac:dyDescent="0.55000000000000004">
      <c r="B232" s="4"/>
      <c r="C232" s="4"/>
      <c r="D232" s="4"/>
      <c r="F232" s="4"/>
      <c r="G232" s="4"/>
    </row>
    <row r="233" spans="2:7" x14ac:dyDescent="0.55000000000000004">
      <c r="B233" s="4"/>
      <c r="C233" s="4"/>
      <c r="D233" s="4"/>
      <c r="F233" s="4"/>
      <c r="G233" s="4"/>
    </row>
    <row r="234" spans="2:7" x14ac:dyDescent="0.55000000000000004">
      <c r="B234" s="4"/>
      <c r="C234" s="4"/>
      <c r="D234" s="4"/>
      <c r="F234" s="4"/>
      <c r="G234" s="4"/>
    </row>
    <row r="235" spans="2:7" x14ac:dyDescent="0.55000000000000004">
      <c r="B235" s="4"/>
      <c r="C235" s="4"/>
      <c r="D235" s="4"/>
      <c r="F235" s="4"/>
      <c r="G235" s="4"/>
    </row>
    <row r="236" spans="2:7" x14ac:dyDescent="0.55000000000000004">
      <c r="B236" s="4"/>
      <c r="C236" s="4"/>
      <c r="D236" s="4"/>
      <c r="F236" s="4"/>
      <c r="G236" s="4"/>
    </row>
    <row r="237" spans="2:7" x14ac:dyDescent="0.55000000000000004">
      <c r="B237" s="4"/>
      <c r="C237" s="4"/>
      <c r="D237" s="4"/>
      <c r="F237" s="4"/>
      <c r="G237" s="4"/>
    </row>
    <row r="238" spans="2:7" x14ac:dyDescent="0.55000000000000004">
      <c r="B238" s="4"/>
      <c r="C238" s="4"/>
      <c r="D238" s="4"/>
      <c r="F238" s="4"/>
      <c r="G238" s="4"/>
    </row>
    <row r="239" spans="2:7" x14ac:dyDescent="0.55000000000000004">
      <c r="B239" s="4"/>
      <c r="C239" s="4"/>
      <c r="D239" s="4"/>
      <c r="F239" s="4"/>
      <c r="G239" s="4"/>
    </row>
    <row r="240" spans="2:7" x14ac:dyDescent="0.55000000000000004">
      <c r="B240" s="4"/>
      <c r="C240" s="4"/>
      <c r="D240" s="4"/>
      <c r="F240" s="4"/>
      <c r="G240" s="4"/>
    </row>
    <row r="241" spans="2:7" x14ac:dyDescent="0.55000000000000004">
      <c r="B241" s="4"/>
      <c r="C241" s="4"/>
      <c r="D241" s="4"/>
      <c r="F241" s="4"/>
      <c r="G241" s="4"/>
    </row>
    <row r="242" spans="2:7" x14ac:dyDescent="0.55000000000000004">
      <c r="B242" s="4"/>
      <c r="C242" s="4"/>
      <c r="D242" s="4"/>
      <c r="F242" s="4"/>
      <c r="G242" s="4"/>
    </row>
    <row r="243" spans="2:7" x14ac:dyDescent="0.55000000000000004">
      <c r="B243" s="4"/>
      <c r="C243" s="4"/>
      <c r="D243" s="4"/>
      <c r="F243" s="4"/>
      <c r="G243" s="4"/>
    </row>
    <row r="244" spans="2:7" x14ac:dyDescent="0.55000000000000004">
      <c r="B244" s="4"/>
      <c r="C244" s="4"/>
      <c r="D244" s="4"/>
      <c r="F244" s="4"/>
      <c r="G244" s="4"/>
    </row>
    <row r="245" spans="2:7" x14ac:dyDescent="0.55000000000000004">
      <c r="B245" s="4"/>
      <c r="C245" s="4"/>
      <c r="D245" s="4"/>
      <c r="F245" s="4"/>
      <c r="G245" s="4"/>
    </row>
    <row r="246" spans="2:7" x14ac:dyDescent="0.55000000000000004">
      <c r="B246" s="4"/>
      <c r="C246" s="4"/>
      <c r="D246" s="4"/>
      <c r="F246" s="4"/>
      <c r="G246" s="4"/>
    </row>
    <row r="247" spans="2:7" x14ac:dyDescent="0.55000000000000004">
      <c r="B247" s="4"/>
      <c r="C247" s="4"/>
      <c r="D247" s="4"/>
      <c r="F247" s="4"/>
      <c r="G247" s="4"/>
    </row>
    <row r="248" spans="2:7" x14ac:dyDescent="0.55000000000000004">
      <c r="B248" s="4"/>
      <c r="C248" s="4"/>
      <c r="D248" s="4"/>
      <c r="F248" s="4"/>
      <c r="G248" s="4"/>
    </row>
    <row r="249" spans="2:7" x14ac:dyDescent="0.55000000000000004">
      <c r="B249" s="4"/>
      <c r="C249" s="4"/>
      <c r="D249" s="4"/>
      <c r="F249" s="4"/>
      <c r="G249" s="4"/>
    </row>
    <row r="250" spans="2:7" x14ac:dyDescent="0.55000000000000004">
      <c r="B250" s="4"/>
      <c r="C250" s="4"/>
      <c r="D250" s="4"/>
      <c r="F250" s="4"/>
      <c r="G250" s="4"/>
    </row>
    <row r="251" spans="2:7" x14ac:dyDescent="0.55000000000000004">
      <c r="B251" s="4"/>
      <c r="C251" s="4"/>
      <c r="D251" s="4"/>
      <c r="F251" s="4"/>
      <c r="G251" s="4"/>
    </row>
    <row r="252" spans="2:7" x14ac:dyDescent="0.55000000000000004">
      <c r="B252" s="4"/>
      <c r="C252" s="4"/>
      <c r="D252" s="4"/>
      <c r="F252" s="4"/>
      <c r="G252" s="4"/>
    </row>
    <row r="253" spans="2:7" x14ac:dyDescent="0.55000000000000004">
      <c r="B253" s="4"/>
      <c r="C253" s="4"/>
      <c r="D253" s="4"/>
      <c r="F253" s="4"/>
      <c r="G253" s="4"/>
    </row>
    <row r="254" spans="2:7" x14ac:dyDescent="0.55000000000000004">
      <c r="B254" s="4"/>
      <c r="C254" s="4"/>
      <c r="D254" s="4"/>
      <c r="F254" s="4"/>
      <c r="G254" s="4"/>
    </row>
    <row r="255" spans="2:7" x14ac:dyDescent="0.55000000000000004">
      <c r="B255" s="4"/>
      <c r="C255" s="4"/>
      <c r="D255" s="4"/>
      <c r="F255" s="4"/>
      <c r="G255" s="4"/>
    </row>
    <row r="256" spans="2:7" x14ac:dyDescent="0.55000000000000004">
      <c r="B256" s="4"/>
      <c r="C256" s="4"/>
      <c r="D256" s="4"/>
      <c r="F256" s="4"/>
      <c r="G256" s="4"/>
    </row>
    <row r="257" spans="2:7" x14ac:dyDescent="0.55000000000000004">
      <c r="B257" s="4"/>
      <c r="C257" s="4"/>
      <c r="D257" s="4"/>
      <c r="F257" s="4"/>
      <c r="G257" s="4"/>
    </row>
    <row r="258" spans="2:7" x14ac:dyDescent="0.55000000000000004">
      <c r="B258" s="4"/>
      <c r="C258" s="4"/>
      <c r="D258" s="4"/>
      <c r="F258" s="4"/>
      <c r="G258" s="4"/>
    </row>
    <row r="259" spans="2:7" x14ac:dyDescent="0.55000000000000004">
      <c r="B259" s="4"/>
      <c r="C259" s="4"/>
      <c r="D259" s="4"/>
      <c r="F259" s="4"/>
      <c r="G259" s="4"/>
    </row>
    <row r="260" spans="2:7" x14ac:dyDescent="0.55000000000000004">
      <c r="B260" s="4"/>
      <c r="C260" s="4"/>
      <c r="D260" s="4"/>
      <c r="F260" s="4"/>
      <c r="G260" s="4"/>
    </row>
    <row r="261" spans="2:7" x14ac:dyDescent="0.55000000000000004">
      <c r="B261" s="4"/>
      <c r="C261" s="4"/>
      <c r="D261" s="4"/>
      <c r="F261" s="4"/>
      <c r="G261" s="4"/>
    </row>
    <row r="262" spans="2:7" x14ac:dyDescent="0.55000000000000004">
      <c r="B262" s="4"/>
      <c r="C262" s="4"/>
      <c r="D262" s="4"/>
      <c r="F262" s="4"/>
      <c r="G262" s="4"/>
    </row>
    <row r="263" spans="2:7" x14ac:dyDescent="0.55000000000000004">
      <c r="B263" s="4"/>
      <c r="C263" s="4"/>
      <c r="D263" s="4"/>
      <c r="F263" s="4"/>
      <c r="G263" s="4"/>
    </row>
    <row r="264" spans="2:7" x14ac:dyDescent="0.55000000000000004">
      <c r="B264" s="4"/>
      <c r="C264" s="4"/>
      <c r="D264" s="4"/>
      <c r="F264" s="4"/>
      <c r="G264" s="4"/>
    </row>
    <row r="265" spans="2:7" x14ac:dyDescent="0.55000000000000004">
      <c r="B265" s="4"/>
      <c r="C265" s="4"/>
      <c r="D265" s="4"/>
      <c r="F265" s="4"/>
      <c r="G265" s="4"/>
    </row>
    <row r="266" spans="2:7" x14ac:dyDescent="0.55000000000000004">
      <c r="B266" s="4"/>
      <c r="C266" s="4"/>
      <c r="D266" s="4"/>
      <c r="F266" s="4"/>
      <c r="G266" s="4"/>
    </row>
    <row r="267" spans="2:7" x14ac:dyDescent="0.55000000000000004">
      <c r="B267" s="4"/>
      <c r="C267" s="4"/>
      <c r="D267" s="4"/>
      <c r="F267" s="4"/>
      <c r="G267" s="4"/>
    </row>
    <row r="268" spans="2:7" x14ac:dyDescent="0.55000000000000004">
      <c r="B268" s="4"/>
      <c r="C268" s="4"/>
      <c r="D268" s="4"/>
      <c r="F268" s="4"/>
      <c r="G268" s="4"/>
    </row>
    <row r="269" spans="2:7" x14ac:dyDescent="0.55000000000000004">
      <c r="B269" s="4"/>
      <c r="C269" s="4"/>
      <c r="D269" s="4"/>
      <c r="F269" s="4"/>
      <c r="G269" s="4"/>
    </row>
    <row r="270" spans="2:7" x14ac:dyDescent="0.55000000000000004">
      <c r="B270" s="4"/>
      <c r="C270" s="4"/>
      <c r="D270" s="4"/>
      <c r="F270" s="4"/>
      <c r="G270" s="4"/>
    </row>
    <row r="271" spans="2:7" x14ac:dyDescent="0.55000000000000004">
      <c r="B271" s="4"/>
      <c r="C271" s="4"/>
      <c r="D271" s="4"/>
      <c r="F271" s="4"/>
      <c r="G271" s="4"/>
    </row>
    <row r="272" spans="2:7" x14ac:dyDescent="0.55000000000000004">
      <c r="B272" s="4"/>
      <c r="C272" s="4"/>
      <c r="D272" s="4"/>
      <c r="F272" s="4"/>
      <c r="G272" s="4"/>
    </row>
    <row r="273" spans="2:7" x14ac:dyDescent="0.55000000000000004">
      <c r="B273" s="4"/>
      <c r="C273" s="4"/>
      <c r="D273" s="4"/>
      <c r="F273" s="4"/>
      <c r="G273" s="4"/>
    </row>
    <row r="274" spans="2:7" x14ac:dyDescent="0.55000000000000004">
      <c r="B274" s="4"/>
      <c r="C274" s="4"/>
      <c r="D274" s="4"/>
      <c r="F274" s="4"/>
      <c r="G274" s="4"/>
    </row>
    <row r="275" spans="2:7" x14ac:dyDescent="0.55000000000000004">
      <c r="B275" s="4"/>
      <c r="C275" s="4"/>
      <c r="D275" s="4"/>
      <c r="F275" s="4"/>
      <c r="G275" s="4"/>
    </row>
    <row r="276" spans="2:7" x14ac:dyDescent="0.55000000000000004">
      <c r="B276" s="4"/>
      <c r="C276" s="4"/>
      <c r="D276" s="4"/>
      <c r="F276" s="4"/>
      <c r="G276" s="4"/>
    </row>
    <row r="277" spans="2:7" x14ac:dyDescent="0.55000000000000004">
      <c r="B277" s="4"/>
      <c r="C277" s="4"/>
      <c r="D277" s="4"/>
      <c r="F277" s="4"/>
      <c r="G277" s="4"/>
    </row>
    <row r="278" spans="2:7" x14ac:dyDescent="0.55000000000000004">
      <c r="B278" s="4"/>
      <c r="C278" s="4"/>
      <c r="D278" s="4"/>
      <c r="F278" s="4"/>
      <c r="G278" s="4"/>
    </row>
    <row r="279" spans="2:7" x14ac:dyDescent="0.55000000000000004">
      <c r="B279" s="4"/>
      <c r="C279" s="4"/>
      <c r="D279" s="4"/>
      <c r="F279" s="4"/>
      <c r="G279" s="4"/>
    </row>
    <row r="280" spans="2:7" x14ac:dyDescent="0.55000000000000004">
      <c r="B280" s="4"/>
      <c r="C280" s="4"/>
      <c r="D280" s="4"/>
    </row>
    <row r="281" spans="2:7" x14ac:dyDescent="0.55000000000000004">
      <c r="B281" s="4"/>
      <c r="C281" s="4"/>
      <c r="D281" s="4"/>
    </row>
    <row r="282" spans="2:7" x14ac:dyDescent="0.55000000000000004">
      <c r="B282" s="4"/>
      <c r="C282" s="4"/>
      <c r="D282" s="4"/>
    </row>
    <row r="283" spans="2:7" x14ac:dyDescent="0.55000000000000004">
      <c r="B283" s="4"/>
      <c r="C283" s="4"/>
      <c r="D283" s="4"/>
    </row>
    <row r="284" spans="2:7" x14ac:dyDescent="0.55000000000000004">
      <c r="B284" s="4"/>
      <c r="C284" s="4"/>
      <c r="D284" s="4"/>
    </row>
    <row r="285" spans="2:7" x14ac:dyDescent="0.55000000000000004">
      <c r="B285" s="4"/>
      <c r="C285" s="4"/>
      <c r="D285" s="4"/>
    </row>
    <row r="286" spans="2:7" x14ac:dyDescent="0.55000000000000004">
      <c r="B286" s="4"/>
      <c r="C286" s="4"/>
      <c r="D286" s="4"/>
    </row>
    <row r="287" spans="2:7" x14ac:dyDescent="0.55000000000000004">
      <c r="B287" s="4"/>
      <c r="C287" s="4"/>
      <c r="D287" s="4"/>
    </row>
    <row r="288" spans="2:7" x14ac:dyDescent="0.55000000000000004">
      <c r="B288" s="4"/>
      <c r="C288" s="4"/>
      <c r="D288" s="4"/>
    </row>
    <row r="289" spans="2:4" x14ac:dyDescent="0.55000000000000004">
      <c r="B289" s="4"/>
      <c r="C289" s="4"/>
      <c r="D289" s="4"/>
    </row>
    <row r="290" spans="2:4" x14ac:dyDescent="0.55000000000000004">
      <c r="B290" s="4"/>
      <c r="C290" s="4"/>
      <c r="D290" s="4"/>
    </row>
    <row r="291" spans="2:4" x14ac:dyDescent="0.55000000000000004">
      <c r="B291" s="4"/>
      <c r="C291" s="4"/>
      <c r="D291" s="4"/>
    </row>
    <row r="292" spans="2:4" x14ac:dyDescent="0.55000000000000004">
      <c r="B292" s="4"/>
      <c r="C292" s="4"/>
      <c r="D292" s="4"/>
    </row>
    <row r="293" spans="2:4" x14ac:dyDescent="0.55000000000000004">
      <c r="B293" s="4"/>
      <c r="C293" s="4"/>
      <c r="D293" s="4"/>
    </row>
    <row r="294" spans="2:4" x14ac:dyDescent="0.55000000000000004">
      <c r="B294" s="4"/>
      <c r="C294" s="4"/>
      <c r="D294" s="4"/>
    </row>
    <row r="295" spans="2:4" x14ac:dyDescent="0.55000000000000004">
      <c r="B295" s="4"/>
      <c r="C295" s="4"/>
      <c r="D295" s="4"/>
    </row>
    <row r="296" spans="2:4" x14ac:dyDescent="0.55000000000000004">
      <c r="B296" s="4"/>
      <c r="C296" s="4"/>
      <c r="D296" s="4"/>
    </row>
    <row r="297" spans="2:4" x14ac:dyDescent="0.55000000000000004">
      <c r="B297" s="4"/>
      <c r="C297" s="4"/>
      <c r="D297" s="4"/>
    </row>
    <row r="298" spans="2:4" x14ac:dyDescent="0.55000000000000004">
      <c r="B298" s="4"/>
      <c r="C298" s="4"/>
      <c r="D298" s="4"/>
    </row>
    <row r="299" spans="2:4" x14ac:dyDescent="0.55000000000000004">
      <c r="B299" s="4"/>
      <c r="C299" s="4"/>
      <c r="D299" s="4"/>
    </row>
    <row r="300" spans="2:4" x14ac:dyDescent="0.55000000000000004">
      <c r="B300" s="4"/>
      <c r="C300" s="4"/>
      <c r="D300" s="4"/>
    </row>
    <row r="301" spans="2:4" x14ac:dyDescent="0.55000000000000004">
      <c r="B301" s="4"/>
      <c r="C301" s="4"/>
      <c r="D301" s="4"/>
    </row>
    <row r="302" spans="2:4" x14ac:dyDescent="0.55000000000000004">
      <c r="B302" s="4"/>
      <c r="C302" s="4"/>
      <c r="D302" s="4"/>
    </row>
    <row r="303" spans="2:4" x14ac:dyDescent="0.55000000000000004">
      <c r="B303" s="4"/>
      <c r="C303" s="4"/>
      <c r="D303" s="4"/>
    </row>
    <row r="304" spans="2:4" x14ac:dyDescent="0.55000000000000004">
      <c r="B304" s="4"/>
      <c r="C304" s="4"/>
      <c r="D304" s="4"/>
    </row>
    <row r="305" spans="2:4" x14ac:dyDescent="0.55000000000000004">
      <c r="B305" s="4"/>
      <c r="C305" s="4"/>
      <c r="D305" s="4"/>
    </row>
    <row r="306" spans="2:4" x14ac:dyDescent="0.55000000000000004">
      <c r="B306" s="4"/>
      <c r="C306" s="4"/>
      <c r="D306" s="4"/>
    </row>
    <row r="307" spans="2:4" x14ac:dyDescent="0.55000000000000004">
      <c r="B307" s="4"/>
      <c r="C307" s="4"/>
      <c r="D307" s="4"/>
    </row>
    <row r="308" spans="2:4" x14ac:dyDescent="0.55000000000000004">
      <c r="B308" s="4"/>
      <c r="C308" s="4"/>
      <c r="D308" s="4"/>
    </row>
    <row r="309" spans="2:4" x14ac:dyDescent="0.55000000000000004">
      <c r="B309" s="4"/>
      <c r="C309" s="4"/>
      <c r="D309" s="4"/>
    </row>
    <row r="310" spans="2:4" x14ac:dyDescent="0.55000000000000004">
      <c r="B310" s="4"/>
      <c r="C310" s="4"/>
      <c r="D310" s="4"/>
    </row>
    <row r="311" spans="2:4" x14ac:dyDescent="0.55000000000000004">
      <c r="B311" s="4"/>
      <c r="C311" s="4"/>
      <c r="D311" s="4"/>
    </row>
    <row r="312" spans="2:4" x14ac:dyDescent="0.55000000000000004">
      <c r="B312" s="4"/>
      <c r="C312" s="4"/>
      <c r="D312" s="4"/>
    </row>
    <row r="313" spans="2:4" x14ac:dyDescent="0.55000000000000004">
      <c r="B313" s="4"/>
      <c r="C313" s="4"/>
      <c r="D313" s="4"/>
    </row>
    <row r="314" spans="2:4" x14ac:dyDescent="0.55000000000000004">
      <c r="B314" s="4"/>
      <c r="C314" s="4"/>
      <c r="D314" s="4"/>
    </row>
    <row r="315" spans="2:4" x14ac:dyDescent="0.55000000000000004">
      <c r="B315" s="4"/>
      <c r="C315" s="4"/>
      <c r="D315" s="4"/>
    </row>
    <row r="316" spans="2:4" x14ac:dyDescent="0.55000000000000004">
      <c r="B316" s="4"/>
      <c r="C316" s="4"/>
      <c r="D316" s="4"/>
    </row>
    <row r="317" spans="2:4" x14ac:dyDescent="0.55000000000000004">
      <c r="B317" s="4"/>
      <c r="C317" s="4"/>
      <c r="D317" s="4"/>
    </row>
    <row r="318" spans="2:4" x14ac:dyDescent="0.55000000000000004">
      <c r="B318" s="4"/>
      <c r="C318" s="4"/>
      <c r="D318" s="4"/>
    </row>
    <row r="319" spans="2:4" x14ac:dyDescent="0.55000000000000004">
      <c r="B319" s="4"/>
      <c r="C319" s="4"/>
      <c r="D319" s="4"/>
    </row>
    <row r="320" spans="2:4" x14ac:dyDescent="0.55000000000000004">
      <c r="B320" s="4"/>
      <c r="C320" s="4"/>
      <c r="D320" s="4"/>
    </row>
    <row r="321" spans="2:4" x14ac:dyDescent="0.55000000000000004">
      <c r="B321" s="4"/>
      <c r="C321" s="4"/>
      <c r="D321" s="4"/>
    </row>
    <row r="322" spans="2:4" x14ac:dyDescent="0.55000000000000004">
      <c r="B322" s="4"/>
      <c r="C322" s="4"/>
      <c r="D322" s="4"/>
    </row>
    <row r="323" spans="2:4" x14ac:dyDescent="0.55000000000000004">
      <c r="B323" s="4"/>
      <c r="C323" s="4"/>
      <c r="D323" s="4"/>
    </row>
    <row r="324" spans="2:4" x14ac:dyDescent="0.55000000000000004">
      <c r="B324" s="4"/>
      <c r="C324" s="4"/>
      <c r="D324" s="4"/>
    </row>
    <row r="325" spans="2:4" x14ac:dyDescent="0.55000000000000004">
      <c r="B325" s="4"/>
      <c r="C325" s="4"/>
      <c r="D325" s="4"/>
    </row>
    <row r="326" spans="2:4" x14ac:dyDescent="0.55000000000000004">
      <c r="B326" s="4"/>
      <c r="C326" s="4"/>
      <c r="D326" s="4"/>
    </row>
    <row r="327" spans="2:4" x14ac:dyDescent="0.55000000000000004">
      <c r="B327" s="4"/>
      <c r="C327" s="4"/>
      <c r="D327" s="4"/>
    </row>
    <row r="328" spans="2:4" x14ac:dyDescent="0.55000000000000004">
      <c r="B328" s="4"/>
      <c r="C328" s="4"/>
      <c r="D328" s="4"/>
    </row>
    <row r="329" spans="2:4" x14ac:dyDescent="0.55000000000000004">
      <c r="B329" s="4"/>
      <c r="C329" s="4"/>
      <c r="D329" s="4"/>
    </row>
    <row r="330" spans="2:4" x14ac:dyDescent="0.55000000000000004">
      <c r="B330" s="4"/>
      <c r="C330" s="4"/>
      <c r="D330" s="4"/>
    </row>
    <row r="331" spans="2:4" x14ac:dyDescent="0.55000000000000004">
      <c r="B331" s="4"/>
      <c r="C331" s="4"/>
      <c r="D331" s="4"/>
    </row>
    <row r="332" spans="2:4" x14ac:dyDescent="0.55000000000000004">
      <c r="B332" s="4"/>
      <c r="C332" s="4"/>
      <c r="D332" s="4"/>
    </row>
    <row r="333" spans="2:4" x14ac:dyDescent="0.55000000000000004">
      <c r="B333" s="4"/>
      <c r="C333" s="4"/>
      <c r="D333" s="4"/>
    </row>
    <row r="334" spans="2:4" x14ac:dyDescent="0.55000000000000004">
      <c r="B334" s="4"/>
      <c r="C334" s="4"/>
      <c r="D334" s="4"/>
    </row>
    <row r="335" spans="2:4" x14ac:dyDescent="0.55000000000000004">
      <c r="B335" s="4"/>
      <c r="C335" s="4"/>
      <c r="D335" s="4"/>
    </row>
    <row r="336" spans="2:4" x14ac:dyDescent="0.55000000000000004">
      <c r="B336" s="4"/>
      <c r="C336" s="4"/>
      <c r="D336" s="4"/>
    </row>
    <row r="337" spans="2:4" x14ac:dyDescent="0.55000000000000004">
      <c r="B337" s="4"/>
      <c r="C337" s="4"/>
      <c r="D337" s="4"/>
    </row>
    <row r="338" spans="2:4" x14ac:dyDescent="0.55000000000000004">
      <c r="B338" s="4"/>
      <c r="C338" s="4"/>
      <c r="D338" s="4"/>
    </row>
    <row r="339" spans="2:4" x14ac:dyDescent="0.55000000000000004">
      <c r="B339" s="4"/>
      <c r="C339" s="4"/>
      <c r="D339" s="4"/>
    </row>
    <row r="340" spans="2:4" x14ac:dyDescent="0.55000000000000004">
      <c r="B340" s="4"/>
      <c r="C340" s="4"/>
      <c r="D340" s="4"/>
    </row>
    <row r="341" spans="2:4" x14ac:dyDescent="0.55000000000000004">
      <c r="B341" s="4"/>
      <c r="C341" s="4"/>
      <c r="D341" s="4"/>
    </row>
    <row r="342" spans="2:4" x14ac:dyDescent="0.55000000000000004">
      <c r="B342" s="4"/>
      <c r="C342" s="4"/>
      <c r="D342" s="4"/>
    </row>
    <row r="343" spans="2:4" x14ac:dyDescent="0.55000000000000004">
      <c r="B343" s="4"/>
      <c r="C343" s="4"/>
      <c r="D343" s="4"/>
    </row>
    <row r="344" spans="2:4" x14ac:dyDescent="0.55000000000000004">
      <c r="B344" s="4"/>
      <c r="C344" s="4"/>
      <c r="D344" s="4"/>
    </row>
    <row r="345" spans="2:4" x14ac:dyDescent="0.55000000000000004">
      <c r="B345" s="4"/>
      <c r="C345" s="4"/>
      <c r="D345" s="4"/>
    </row>
    <row r="346" spans="2:4" x14ac:dyDescent="0.55000000000000004">
      <c r="B346" s="4"/>
      <c r="C346" s="4"/>
      <c r="D346" s="4"/>
    </row>
    <row r="347" spans="2:4" x14ac:dyDescent="0.55000000000000004">
      <c r="B347" s="4"/>
      <c r="C347" s="4"/>
      <c r="D347" s="4"/>
    </row>
    <row r="348" spans="2:4" x14ac:dyDescent="0.55000000000000004">
      <c r="B348" s="4"/>
      <c r="C348" s="4"/>
      <c r="D348" s="4"/>
    </row>
    <row r="349" spans="2:4" x14ac:dyDescent="0.55000000000000004">
      <c r="B349" s="4"/>
      <c r="C349" s="4"/>
      <c r="D349" s="4"/>
    </row>
    <row r="350" spans="2:4" x14ac:dyDescent="0.55000000000000004">
      <c r="B350" s="4"/>
      <c r="C350" s="4"/>
      <c r="D350" s="4"/>
    </row>
    <row r="351" spans="2:4" x14ac:dyDescent="0.55000000000000004">
      <c r="B351" s="4"/>
      <c r="C351" s="4"/>
      <c r="D351" s="4"/>
    </row>
    <row r="352" spans="2:4" x14ac:dyDescent="0.55000000000000004">
      <c r="B352" s="4"/>
      <c r="C352" s="4"/>
      <c r="D352" s="4"/>
    </row>
    <row r="353" spans="2:4" x14ac:dyDescent="0.55000000000000004">
      <c r="B353" s="4"/>
      <c r="C353" s="4"/>
      <c r="D353" s="4"/>
    </row>
    <row r="354" spans="2:4" x14ac:dyDescent="0.55000000000000004">
      <c r="B354" s="4"/>
      <c r="C354" s="4"/>
      <c r="D354" s="4"/>
    </row>
    <row r="355" spans="2:4" x14ac:dyDescent="0.55000000000000004">
      <c r="B355" s="4"/>
      <c r="C355" s="4"/>
      <c r="D355" s="4"/>
    </row>
    <row r="356" spans="2:4" x14ac:dyDescent="0.55000000000000004">
      <c r="B356" s="4"/>
      <c r="C356" s="4"/>
      <c r="D356" s="4"/>
    </row>
    <row r="357" spans="2:4" x14ac:dyDescent="0.55000000000000004">
      <c r="B357" s="4"/>
      <c r="C357" s="4"/>
      <c r="D357" s="4"/>
    </row>
    <row r="358" spans="2:4" x14ac:dyDescent="0.55000000000000004">
      <c r="B358" s="4"/>
      <c r="C358" s="4"/>
      <c r="D358" s="4"/>
    </row>
    <row r="359" spans="2:4" x14ac:dyDescent="0.55000000000000004">
      <c r="B359" s="4"/>
      <c r="C359" s="4"/>
      <c r="D359" s="4"/>
    </row>
    <row r="360" spans="2:4" x14ac:dyDescent="0.55000000000000004">
      <c r="B360" s="4"/>
      <c r="C360" s="4"/>
      <c r="D360" s="4"/>
    </row>
    <row r="361" spans="2:4" x14ac:dyDescent="0.55000000000000004">
      <c r="B361" s="4"/>
      <c r="C361" s="4"/>
      <c r="D361" s="4"/>
    </row>
    <row r="362" spans="2:4" x14ac:dyDescent="0.55000000000000004">
      <c r="B362" s="4"/>
      <c r="C362" s="4"/>
      <c r="D362" s="4"/>
    </row>
  </sheetData>
  <sheetProtection algorithmName="SHA-512" hashValue="wQ6OlKwOC5gxC/FY+VKyg1EP4wsNv5BFIwLVJaD4dthc5YsajAEbaMkgvz8VK1DVJHIuK+RFGmhzQovv1+WINg==" saltValue="Xfj4/xIjBP8u3yIz3OLcOQ==" spinCount="100000" sheet="1" objects="1" scenarios="1" selectLockedCells="1"/>
  <mergeCells count="3">
    <mergeCell ref="B13:D14"/>
    <mergeCell ref="F13:G14"/>
    <mergeCell ref="F27:G27"/>
  </mergeCells>
  <dataValidations count="1">
    <dataValidation type="list" allowBlank="1" showInputMessage="1" showErrorMessage="1" sqref="D34" xr:uid="{EADD5A83-1E6E-405C-A3A3-29412582F569}">
      <formula1>$BA$14:$BA$15</formula1>
    </dataValidation>
  </dataValidations>
  <pageMargins left="0.25" right="0.25" top="0.75" bottom="0.75" header="0.3" footer="0.3"/>
  <pageSetup scale="4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0761E-3708-40A5-871A-8670C42D56F0}">
  <dimension ref="A1:L49"/>
  <sheetViews>
    <sheetView workbookViewId="0">
      <selection activeCell="E56" sqref="E56"/>
    </sheetView>
  </sheetViews>
  <sheetFormatPr defaultRowHeight="14.4" x14ac:dyDescent="0.55000000000000004"/>
  <cols>
    <col min="1" max="1" width="41" customWidth="1"/>
    <col min="4" max="4" width="12.83984375" customWidth="1"/>
    <col min="5" max="5" width="13" customWidth="1"/>
    <col min="6" max="6" width="21.15625" customWidth="1"/>
  </cols>
  <sheetData>
    <row r="1" spans="1:12" x14ac:dyDescent="0.55000000000000004">
      <c r="A1" s="123" t="s">
        <v>39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x14ac:dyDescent="0.55000000000000004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2" ht="15" customHeight="1" x14ac:dyDescent="0.55000000000000004">
      <c r="A3" s="190" t="s">
        <v>40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x14ac:dyDescent="0.55000000000000004">
      <c r="A4" s="190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2"/>
    </row>
    <row r="5" spans="1:12" x14ac:dyDescent="0.55000000000000004">
      <c r="A5" s="190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2"/>
    </row>
    <row r="6" spans="1:12" x14ac:dyDescent="0.55000000000000004">
      <c r="A6" s="190" t="s">
        <v>41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2"/>
    </row>
    <row r="7" spans="1:12" x14ac:dyDescent="0.55000000000000004">
      <c r="A7" s="190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2"/>
    </row>
    <row r="8" spans="1:12" ht="14.7" thickBot="1" x14ac:dyDescent="0.6">
      <c r="A8" s="193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5"/>
    </row>
    <row r="10" spans="1:12" ht="18.3" x14ac:dyDescent="0.7">
      <c r="A10" s="149" t="s">
        <v>106</v>
      </c>
    </row>
    <row r="12" spans="1:12" x14ac:dyDescent="0.55000000000000004">
      <c r="A12" t="s">
        <v>42</v>
      </c>
      <c r="B12">
        <v>22600</v>
      </c>
    </row>
    <row r="13" spans="1:12" ht="28.8" x14ac:dyDescent="0.55000000000000004">
      <c r="A13" s="121" t="s">
        <v>64</v>
      </c>
      <c r="B13" s="129">
        <f>'Imperial system (lbs)'!D40</f>
        <v>25600</v>
      </c>
      <c r="C13" t="s">
        <v>43</v>
      </c>
    </row>
    <row r="14" spans="1:12" x14ac:dyDescent="0.55000000000000004">
      <c r="A14" t="s">
        <v>44</v>
      </c>
      <c r="B14">
        <f>((B13*100)/B12)/100</f>
        <v>1.1327433628318584</v>
      </c>
    </row>
    <row r="16" spans="1:12" ht="51" customHeight="1" x14ac:dyDescent="0.55000000000000004">
      <c r="A16" s="196" t="s">
        <v>63</v>
      </c>
      <c r="B16" s="196"/>
      <c r="C16" s="196"/>
      <c r="D16" s="196" t="s">
        <v>65</v>
      </c>
      <c r="E16" s="196"/>
      <c r="F16" s="147" t="s">
        <v>66</v>
      </c>
    </row>
    <row r="17" spans="1:6" x14ac:dyDescent="0.55000000000000004">
      <c r="B17" t="s">
        <v>45</v>
      </c>
      <c r="C17" t="s">
        <v>46</v>
      </c>
      <c r="D17" t="s">
        <v>45</v>
      </c>
      <c r="E17" t="s">
        <v>46</v>
      </c>
    </row>
    <row r="18" spans="1:6" x14ac:dyDescent="0.55000000000000004">
      <c r="A18" t="s">
        <v>47</v>
      </c>
      <c r="B18">
        <v>0.81570939999999992</v>
      </c>
      <c r="C18">
        <v>5.9524739999999996</v>
      </c>
      <c r="D18">
        <f>B18*$B$14</f>
        <v>0.92398940884955738</v>
      </c>
      <c r="E18">
        <f>C18*$B$14</f>
        <v>6.7426254159292034</v>
      </c>
      <c r="F18">
        <f>(D18*('Imperial system (lbs)'!$D$45)+'Simulation of milk losses (lbs)'!E18*(1-'Imperial system (lbs)'!$D$45))</f>
        <v>4.2987982929557527</v>
      </c>
    </row>
    <row r="19" spans="1:6" x14ac:dyDescent="0.55000000000000004">
      <c r="A19" t="s">
        <v>48</v>
      </c>
      <c r="B19">
        <v>0.3086468</v>
      </c>
      <c r="C19">
        <v>5.7540581999999993</v>
      </c>
      <c r="D19">
        <f t="shared" ref="D19:E33" si="0">B19*$B$14</f>
        <v>0.34961761415929204</v>
      </c>
      <c r="E19">
        <f t="shared" si="0"/>
        <v>6.5178712353982293</v>
      </c>
      <c r="F19">
        <f>(D19*('Imperial system (lbs)'!$D$45)+'Simulation of milk losses (lbs)'!E19*(1-'Imperial system (lbs)'!$D$45))</f>
        <v>3.9272047144778761</v>
      </c>
    </row>
    <row r="20" spans="1:6" x14ac:dyDescent="0.55000000000000004">
      <c r="A20" t="s">
        <v>49</v>
      </c>
      <c r="B20">
        <v>1.8739269999999997</v>
      </c>
      <c r="C20">
        <v>5.6438271999999996</v>
      </c>
      <c r="D20">
        <f t="shared" si="0"/>
        <v>2.1226783716814155</v>
      </c>
      <c r="E20">
        <f t="shared" si="0"/>
        <v>6.3930078017699108</v>
      </c>
      <c r="F20">
        <f>(D20*('Imperial system (lbs)'!$D$45)+'Simulation of milk losses (lbs)'!E20*(1-'Imperial system (lbs)'!$D$45))</f>
        <v>4.5994694411327437</v>
      </c>
    </row>
    <row r="21" spans="1:6" x14ac:dyDescent="0.55000000000000004">
      <c r="A21" t="s">
        <v>50</v>
      </c>
      <c r="B21">
        <v>0.88184799999999997</v>
      </c>
      <c r="C21">
        <v>5.1147183999999992</v>
      </c>
      <c r="D21">
        <f t="shared" si="0"/>
        <v>0.99890746902654859</v>
      </c>
      <c r="E21">
        <f t="shared" si="0"/>
        <v>5.7936633203539811</v>
      </c>
      <c r="F21">
        <f>(D21*('Imperial system (lbs)'!$D$45)+'Simulation of milk losses (lbs)'!E21*(1-'Imperial system (lbs)'!$D$45))</f>
        <v>3.7798658627964601</v>
      </c>
    </row>
    <row r="22" spans="1:6" x14ac:dyDescent="0.55000000000000004">
      <c r="A22" t="s">
        <v>51</v>
      </c>
      <c r="B22">
        <v>-2.9762369999999998</v>
      </c>
      <c r="C22">
        <v>-0.9479865999999999</v>
      </c>
      <c r="D22">
        <f t="shared" si="0"/>
        <v>-3.3713127079646017</v>
      </c>
      <c r="E22">
        <f t="shared" si="0"/>
        <v>-1.0738255292035397</v>
      </c>
      <c r="F22">
        <f>(D22*('Imperial system (lbs)'!$D$45)+'Simulation of milk losses (lbs)'!E22*(1-'Imperial system (lbs)'!$D$45))</f>
        <v>-2.0387701442831858</v>
      </c>
    </row>
    <row r="23" spans="1:6" x14ac:dyDescent="0.55000000000000004">
      <c r="A23" t="s">
        <v>52</v>
      </c>
      <c r="B23">
        <v>-14.7489078</v>
      </c>
      <c r="C23">
        <v>-20.833658999999997</v>
      </c>
      <c r="D23">
        <f t="shared" si="0"/>
        <v>-16.706727419469026</v>
      </c>
      <c r="E23">
        <f t="shared" si="0"/>
        <v>-23.599188955752208</v>
      </c>
      <c r="F23">
        <f>(D23*('Imperial system (lbs)'!$D$45)+'Simulation of milk losses (lbs)'!E23*(1-'Imperial system (lbs)'!$D$45))</f>
        <v>-20.704355110513273</v>
      </c>
    </row>
    <row r="24" spans="1:6" x14ac:dyDescent="0.55000000000000004">
      <c r="A24" t="s">
        <v>53</v>
      </c>
      <c r="B24">
        <v>-11.882901799999999</v>
      </c>
      <c r="C24">
        <v>-14.374122399999997</v>
      </c>
      <c r="D24">
        <f t="shared" si="0"/>
        <v>-13.460278145132742</v>
      </c>
      <c r="E24">
        <f t="shared" si="0"/>
        <v>-16.282191745132739</v>
      </c>
      <c r="F24">
        <f>(D24*('Imperial system (lbs)'!$D$45)+'Simulation of milk losses (lbs)'!E24*(1-'Imperial system (lbs)'!$D$45))</f>
        <v>-15.096988033132741</v>
      </c>
    </row>
    <row r="25" spans="1:6" x14ac:dyDescent="0.55000000000000004">
      <c r="A25" t="s">
        <v>54</v>
      </c>
      <c r="B25">
        <v>-11.3758392</v>
      </c>
      <c r="C25">
        <v>-11.860855599999999</v>
      </c>
      <c r="D25">
        <f t="shared" si="0"/>
        <v>-12.885906350442477</v>
      </c>
      <c r="E25">
        <f t="shared" si="0"/>
        <v>-13.435305458407079</v>
      </c>
      <c r="F25">
        <f>(D25*('Imperial system (lbs)'!$D$45)+'Simulation of milk losses (lbs)'!E25*(1-'Imperial system (lbs)'!$D$45))</f>
        <v>-13.204557833061948</v>
      </c>
    </row>
    <row r="26" spans="1:6" x14ac:dyDescent="0.55000000000000004">
      <c r="A26" t="s">
        <v>55</v>
      </c>
      <c r="B26">
        <v>-9.7223741999999991</v>
      </c>
      <c r="C26">
        <v>-10.471945</v>
      </c>
      <c r="D26">
        <f t="shared" si="0"/>
        <v>-11.012954846017697</v>
      </c>
      <c r="E26">
        <f t="shared" si="0"/>
        <v>-11.862026194690266</v>
      </c>
      <c r="F26">
        <f>(D26*('Imperial system (lbs)'!$D$45)+'Simulation of milk losses (lbs)'!E26*(1-'Imperial system (lbs)'!$D$45))</f>
        <v>-11.505416228247789</v>
      </c>
    </row>
    <row r="27" spans="1:6" x14ac:dyDescent="0.55000000000000004">
      <c r="A27" t="s">
        <v>56</v>
      </c>
      <c r="B27">
        <v>-8.2673249999999996</v>
      </c>
      <c r="C27">
        <v>-8.8846185999999996</v>
      </c>
      <c r="D27">
        <f t="shared" si="0"/>
        <v>-9.3647575221238935</v>
      </c>
      <c r="E27">
        <f t="shared" si="0"/>
        <v>-10.063992750442477</v>
      </c>
      <c r="F27">
        <f>(D27*('Imperial system (lbs)'!$D$45)+'Simulation of milk losses (lbs)'!E27*(1-'Imperial system (lbs)'!$D$45))</f>
        <v>-9.7703139545486728</v>
      </c>
    </row>
    <row r="28" spans="1:6" x14ac:dyDescent="0.55000000000000004">
      <c r="A28" t="s">
        <v>57</v>
      </c>
      <c r="B28">
        <v>-9.391681199999999</v>
      </c>
      <c r="C28">
        <v>-7.9366319999999995</v>
      </c>
      <c r="D28">
        <f t="shared" si="0"/>
        <v>-10.638364545132742</v>
      </c>
      <c r="E28">
        <f t="shared" si="0"/>
        <v>-8.9901672212389379</v>
      </c>
      <c r="F28">
        <f>(D28*('Imperial system (lbs)'!$D$45)+'Simulation of milk losses (lbs)'!E28*(1-'Imperial system (lbs)'!$D$45))</f>
        <v>-9.6824100972743352</v>
      </c>
    </row>
    <row r="29" spans="1:6" x14ac:dyDescent="0.55000000000000004">
      <c r="A29" t="s">
        <v>58</v>
      </c>
      <c r="B29">
        <v>-7.7602623999999993</v>
      </c>
      <c r="C29">
        <v>-6.1949821999999992</v>
      </c>
      <c r="D29">
        <f t="shared" si="0"/>
        <v>-8.7903857274336268</v>
      </c>
      <c r="E29">
        <f t="shared" si="0"/>
        <v>-7.0173249699115035</v>
      </c>
      <c r="F29">
        <f>(D29*('Imperial system (lbs)'!$D$45)+'Simulation of milk losses (lbs)'!E29*(1-'Imperial system (lbs)'!$D$45))</f>
        <v>-7.7620104880707963</v>
      </c>
    </row>
    <row r="30" spans="1:6" x14ac:dyDescent="0.55000000000000004">
      <c r="A30" t="s">
        <v>59</v>
      </c>
      <c r="B30">
        <v>-5.533596199999999</v>
      </c>
      <c r="C30">
        <v>-5.6438271999999996</v>
      </c>
      <c r="D30">
        <f t="shared" si="0"/>
        <v>-6.2681443681415914</v>
      </c>
      <c r="E30">
        <f t="shared" si="0"/>
        <v>-6.3930078017699108</v>
      </c>
      <c r="F30">
        <f>(D30*('Imperial system (lbs)'!$D$45)+'Simulation of milk losses (lbs)'!E30*(1-'Imperial system (lbs)'!$D$45))</f>
        <v>-6.3405651596460171</v>
      </c>
    </row>
    <row r="31" spans="1:6" x14ac:dyDescent="0.55000000000000004">
      <c r="A31" t="s">
        <v>60</v>
      </c>
      <c r="B31">
        <v>-5.2910879999999993</v>
      </c>
      <c r="C31">
        <v>-5.1588107999999995</v>
      </c>
      <c r="D31">
        <f t="shared" si="0"/>
        <v>-5.9934448141592913</v>
      </c>
      <c r="E31">
        <f t="shared" si="0"/>
        <v>-5.8436086938053089</v>
      </c>
      <c r="F31">
        <f>(D31*('Imperial system (lbs)'!$D$45)+'Simulation of milk losses (lbs)'!E31*(1-'Imperial system (lbs)'!$D$45))</f>
        <v>-5.9065398643539817</v>
      </c>
    </row>
    <row r="32" spans="1:6" x14ac:dyDescent="0.55000000000000004">
      <c r="A32" t="s">
        <v>61</v>
      </c>
      <c r="B32">
        <v>-3.3510223999999997</v>
      </c>
      <c r="C32">
        <v>-5.7761043999999995</v>
      </c>
      <c r="D32">
        <f t="shared" si="0"/>
        <v>-3.7958483823008846</v>
      </c>
      <c r="E32">
        <f t="shared" si="0"/>
        <v>-6.5428439221238932</v>
      </c>
      <c r="F32">
        <f>(D32*('Imperial system (lbs)'!$D$45)+'Simulation of milk losses (lbs)'!E32*(1-'Imperial system (lbs)'!$D$45))</f>
        <v>-5.3891057953982298</v>
      </c>
    </row>
    <row r="33" spans="1:6" x14ac:dyDescent="0.55000000000000004">
      <c r="A33" t="s">
        <v>62</v>
      </c>
      <c r="B33">
        <v>-4.2990089999999999</v>
      </c>
      <c r="C33">
        <v>-4.1667317999999991</v>
      </c>
      <c r="D33">
        <f t="shared" si="0"/>
        <v>-4.8696739115044245</v>
      </c>
      <c r="E33">
        <f t="shared" si="0"/>
        <v>-4.7198377911504412</v>
      </c>
      <c r="F33">
        <f>(D33*('Imperial system (lbs)'!$D$45)+'Simulation of milk losses (lbs)'!E33*(1-'Imperial system (lbs)'!$D$45))</f>
        <v>-4.782768961699114</v>
      </c>
    </row>
    <row r="35" spans="1:6" x14ac:dyDescent="0.55000000000000004">
      <c r="A35" t="s">
        <v>67</v>
      </c>
    </row>
    <row r="36" spans="1:6" x14ac:dyDescent="0.55000000000000004">
      <c r="A36" s="130">
        <f>'Imperial system (lbs)'!D41</f>
        <v>45</v>
      </c>
    </row>
    <row r="37" spans="1:6" x14ac:dyDescent="0.55000000000000004">
      <c r="A37">
        <f>A36-7</f>
        <v>38</v>
      </c>
      <c r="B37">
        <f>F22</f>
        <v>-2.0387701442831858</v>
      </c>
      <c r="C37">
        <v>7</v>
      </c>
      <c r="D37">
        <f>C37*B37</f>
        <v>-14.271391009982301</v>
      </c>
    </row>
    <row r="38" spans="1:6" x14ac:dyDescent="0.55000000000000004">
      <c r="A38" s="129">
        <f>$A$36+7</f>
        <v>52</v>
      </c>
      <c r="B38">
        <f t="shared" ref="B38:B47" si="1">F23</f>
        <v>-20.704355110513273</v>
      </c>
      <c r="C38">
        <v>7</v>
      </c>
      <c r="D38">
        <f t="shared" ref="D38:D48" si="2">C38*B38</f>
        <v>-144.93048577359292</v>
      </c>
    </row>
    <row r="39" spans="1:6" x14ac:dyDescent="0.55000000000000004">
      <c r="A39" s="129">
        <f>$A$36+14</f>
        <v>59</v>
      </c>
      <c r="B39">
        <f t="shared" si="1"/>
        <v>-15.096988033132741</v>
      </c>
      <c r="C39">
        <v>7</v>
      </c>
      <c r="D39">
        <f t="shared" si="2"/>
        <v>-105.67891623192918</v>
      </c>
    </row>
    <row r="40" spans="1:6" x14ac:dyDescent="0.55000000000000004">
      <c r="A40" s="129">
        <f>$A$36+21</f>
        <v>66</v>
      </c>
      <c r="B40">
        <f t="shared" si="1"/>
        <v>-13.204557833061948</v>
      </c>
      <c r="C40">
        <v>7</v>
      </c>
      <c r="D40">
        <f t="shared" si="2"/>
        <v>-92.431904831433627</v>
      </c>
    </row>
    <row r="41" spans="1:6" x14ac:dyDescent="0.55000000000000004">
      <c r="A41" s="129">
        <f>$A$36+28</f>
        <v>73</v>
      </c>
      <c r="B41">
        <f t="shared" si="1"/>
        <v>-11.505416228247789</v>
      </c>
      <c r="C41">
        <v>7</v>
      </c>
      <c r="D41">
        <f t="shared" si="2"/>
        <v>-80.53791359773453</v>
      </c>
    </row>
    <row r="42" spans="1:6" x14ac:dyDescent="0.55000000000000004">
      <c r="A42" s="129">
        <f>$A$36+35</f>
        <v>80</v>
      </c>
      <c r="B42">
        <f t="shared" si="1"/>
        <v>-9.7703139545486728</v>
      </c>
      <c r="C42">
        <v>7</v>
      </c>
      <c r="D42">
        <f t="shared" si="2"/>
        <v>-68.392197681840713</v>
      </c>
    </row>
    <row r="43" spans="1:6" x14ac:dyDescent="0.55000000000000004">
      <c r="A43" s="129">
        <f>$A$36+42</f>
        <v>87</v>
      </c>
      <c r="B43">
        <f t="shared" si="1"/>
        <v>-9.6824100972743352</v>
      </c>
      <c r="C43">
        <v>7</v>
      </c>
      <c r="D43">
        <f t="shared" si="2"/>
        <v>-67.776870680920354</v>
      </c>
    </row>
    <row r="44" spans="1:6" x14ac:dyDescent="0.55000000000000004">
      <c r="A44" s="129">
        <f>$A$36+49</f>
        <v>94</v>
      </c>
      <c r="B44">
        <f t="shared" si="1"/>
        <v>-7.7620104880707963</v>
      </c>
      <c r="C44">
        <v>7</v>
      </c>
      <c r="D44">
        <f t="shared" si="2"/>
        <v>-54.334073416495571</v>
      </c>
    </row>
    <row r="45" spans="1:6" x14ac:dyDescent="0.55000000000000004">
      <c r="A45" s="129">
        <f>$A$36+56</f>
        <v>101</v>
      </c>
      <c r="B45">
        <f t="shared" si="1"/>
        <v>-6.3405651596460171</v>
      </c>
      <c r="C45">
        <v>7</v>
      </c>
      <c r="D45">
        <f t="shared" si="2"/>
        <v>-44.383956117522118</v>
      </c>
    </row>
    <row r="46" spans="1:6" x14ac:dyDescent="0.55000000000000004">
      <c r="A46" s="129">
        <f>$A$36+63</f>
        <v>108</v>
      </c>
      <c r="B46">
        <f t="shared" si="1"/>
        <v>-5.9065398643539817</v>
      </c>
      <c r="C46">
        <v>7</v>
      </c>
      <c r="D46">
        <f t="shared" si="2"/>
        <v>-41.345779050477873</v>
      </c>
    </row>
    <row r="47" spans="1:6" x14ac:dyDescent="0.55000000000000004">
      <c r="A47" s="129">
        <f>$A$36+70</f>
        <v>115</v>
      </c>
      <c r="B47">
        <f t="shared" si="1"/>
        <v>-5.3891057953982298</v>
      </c>
      <c r="C47" s="129">
        <v>7</v>
      </c>
      <c r="D47">
        <f t="shared" si="2"/>
        <v>-37.723740567787608</v>
      </c>
    </row>
    <row r="48" spans="1:6" x14ac:dyDescent="0.55000000000000004">
      <c r="A48" s="129">
        <f>$A$36+71</f>
        <v>116</v>
      </c>
      <c r="B48">
        <f>F33</f>
        <v>-4.782768961699114</v>
      </c>
      <c r="C48" s="129">
        <f>305-A47</f>
        <v>190</v>
      </c>
      <c r="D48">
        <f t="shared" si="2"/>
        <v>-908.72610272283168</v>
      </c>
    </row>
    <row r="49" spans="1:5" x14ac:dyDescent="0.55000000000000004">
      <c r="A49" s="129"/>
      <c r="D49" s="122">
        <f>SUM(D37:D48)</f>
        <v>-1660.5333316825486</v>
      </c>
      <c r="E49" t="s">
        <v>117</v>
      </c>
    </row>
  </sheetData>
  <sheetProtection algorithmName="SHA-512" hashValue="bNsEhBIrhy8Fly/gip0VIm1bHGdpkoI5Mgf8V5Y8Tsnr2z3vVs0rUXY3+FsSO3aeavBi+TJsbMxAADIiIEN+KQ==" saltValue="yMnrCX/y5lNbcyBI0MJ+bA==" spinCount="100000" sheet="1" objects="1" scenarios="1" selectLockedCells="1" selectUnlockedCells="1"/>
  <mergeCells count="4">
    <mergeCell ref="A3:L5"/>
    <mergeCell ref="A6:L8"/>
    <mergeCell ref="A16:C16"/>
    <mergeCell ref="D16:E1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Metric system (kg)</vt:lpstr>
      <vt:lpstr>Simulation of milk losses (kg)</vt:lpstr>
      <vt:lpstr>Imperial system (lbs)</vt:lpstr>
      <vt:lpstr>Simulation of milk losses (lbs)</vt:lpstr>
      <vt:lpstr>'Imperial system (lbs)'!Print_Area</vt:lpstr>
      <vt:lpstr>Instructions!Print_Area</vt:lpstr>
      <vt:lpstr>'Metric system (kg)'!Print_Area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Ferreira,Fernanda Carolina</dc:creator>
  <cp:lastModifiedBy>Fernanda Carolina Ferreira</cp:lastModifiedBy>
  <cp:lastPrinted>2017-08-30T18:17:00Z</cp:lastPrinted>
  <dcterms:created xsi:type="dcterms:W3CDTF">2017-07-05T15:53:05Z</dcterms:created>
  <dcterms:modified xsi:type="dcterms:W3CDTF">2022-05-09T21:28:08Z</dcterms:modified>
</cp:coreProperties>
</file>