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ucdavis365-my.sharepoint.com/personal/fcferreira_ucdavis_edu/Documents/Useful spreadsheets dairy/Mastitis spreadsheet CDFA/"/>
    </mc:Choice>
  </mc:AlternateContent>
  <xr:revisionPtr revIDLastSave="195" documentId="14_{B4C988F6-0DA0-4BC1-B662-9A5B74451907}" xr6:coauthVersionLast="47" xr6:coauthVersionMax="47" xr10:uidLastSave="{D618750D-B573-4535-95BA-7F6814C72B8A}"/>
  <bookViews>
    <workbookView xWindow="47880" yWindow="-120" windowWidth="29040" windowHeight="15720" xr2:uid="{03864F70-17AD-4651-92E2-E8345A51F0D0}"/>
  </bookViews>
  <sheets>
    <sheet name="Instructions" sheetId="2" r:id="rId1"/>
    <sheet name=" DATA - Farm inputs" sheetId="1" r:id="rId2"/>
    <sheet name="Mastitis inputs 0.1" sheetId="12" r:id="rId3"/>
    <sheet name="Mastitis inputs 0.5" sheetId="13" r:id="rId4"/>
    <sheet name="Subcli Mast CALC (0.1 SCS)" sheetId="4" r:id="rId5"/>
    <sheet name="Subcli Mast CALC (0.5 SCS)" sheetId="9" r:id="rId6"/>
    <sheet name="Clin Mast CALC (0.1 SCS)" sheetId="6" r:id="rId7"/>
    <sheet name="Clin Mast CALC (0.5 SCS)" sheetId="8" r:id="rId8"/>
    <sheet name="Costs and antib use 0.1 SCS" sheetId="7" r:id="rId9"/>
    <sheet name="Costs and antib use 0.5 SCS" sheetId="11" r:id="rId10"/>
    <sheet name="Incid. mast. by SCS last test" sheetId="5" r:id="rId11"/>
    <sheet name="Cost of Subclinical Mastitis" sheetId="3"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9" i="3" l="1"/>
  <c r="C53" i="1"/>
  <c r="G39" i="9"/>
  <c r="G40" i="9"/>
  <c r="G41" i="9"/>
  <c r="G42" i="9"/>
  <c r="G43" i="9"/>
  <c r="G44" i="9"/>
  <c r="G45" i="9"/>
  <c r="G46" i="9"/>
  <c r="G47" i="9"/>
  <c r="G48" i="9"/>
  <c r="G49" i="9"/>
  <c r="G50" i="9"/>
  <c r="G51" i="9"/>
  <c r="G52" i="9"/>
  <c r="G53" i="9"/>
  <c r="G54" i="9"/>
  <c r="G55" i="9"/>
  <c r="G56" i="9"/>
  <c r="G57" i="9"/>
  <c r="G38" i="9"/>
  <c r="F39" i="9"/>
  <c r="F40" i="9"/>
  <c r="F41" i="9"/>
  <c r="F42" i="9"/>
  <c r="F43" i="9"/>
  <c r="F44" i="9"/>
  <c r="F45" i="9"/>
  <c r="F46" i="9"/>
  <c r="F47" i="9"/>
  <c r="F48" i="9"/>
  <c r="F49" i="9"/>
  <c r="F50" i="9"/>
  <c r="F51" i="9"/>
  <c r="F52" i="9"/>
  <c r="F53" i="9"/>
  <c r="F54" i="9"/>
  <c r="F55" i="9"/>
  <c r="F56" i="9"/>
  <c r="F57" i="9"/>
  <c r="G15" i="9"/>
  <c r="G16" i="9"/>
  <c r="G17" i="9"/>
  <c r="G18" i="9"/>
  <c r="G19" i="9"/>
  <c r="G20" i="9"/>
  <c r="G21" i="9"/>
  <c r="G22" i="9"/>
  <c r="G23" i="9"/>
  <c r="G24" i="9"/>
  <c r="G25" i="9"/>
  <c r="G26" i="9"/>
  <c r="G27" i="9"/>
  <c r="G28" i="9"/>
  <c r="G29" i="9"/>
  <c r="G30" i="9"/>
  <c r="G31" i="9"/>
  <c r="G32" i="9"/>
  <c r="G33" i="9"/>
  <c r="G14" i="9"/>
  <c r="F38" i="9"/>
  <c r="F15" i="9"/>
  <c r="F16" i="9"/>
  <c r="F17" i="9"/>
  <c r="F18" i="9"/>
  <c r="F19" i="9"/>
  <c r="F20" i="9"/>
  <c r="F21" i="9"/>
  <c r="F22" i="9"/>
  <c r="F23" i="9"/>
  <c r="F24" i="9"/>
  <c r="F25" i="9"/>
  <c r="F26" i="9"/>
  <c r="F27" i="9"/>
  <c r="F28" i="9"/>
  <c r="F29" i="9"/>
  <c r="F30" i="9"/>
  <c r="F31" i="9"/>
  <c r="F32" i="9"/>
  <c r="F33" i="9"/>
  <c r="F14" i="9"/>
  <c r="E39" i="9"/>
  <c r="E40" i="9"/>
  <c r="E41" i="9"/>
  <c r="E42" i="9"/>
  <c r="E43" i="9"/>
  <c r="E44" i="9"/>
  <c r="E45" i="9"/>
  <c r="E46" i="9"/>
  <c r="E47" i="9"/>
  <c r="E48" i="9"/>
  <c r="E49" i="9"/>
  <c r="E50" i="9"/>
  <c r="E51" i="9"/>
  <c r="E52" i="9"/>
  <c r="E53" i="9"/>
  <c r="E54" i="9"/>
  <c r="E55" i="9"/>
  <c r="E56" i="9"/>
  <c r="E57" i="9"/>
  <c r="E38" i="9"/>
  <c r="E15" i="9"/>
  <c r="E16" i="9"/>
  <c r="E17" i="9"/>
  <c r="E18" i="9"/>
  <c r="E19" i="9"/>
  <c r="E20" i="9"/>
  <c r="E21" i="9"/>
  <c r="E22" i="9"/>
  <c r="E23" i="9"/>
  <c r="E24" i="9"/>
  <c r="E25" i="9"/>
  <c r="E26" i="9"/>
  <c r="E27" i="9"/>
  <c r="E28" i="9"/>
  <c r="E29" i="9"/>
  <c r="E30" i="9"/>
  <c r="E31" i="9"/>
  <c r="E32" i="9"/>
  <c r="E33" i="9"/>
  <c r="E14" i="9"/>
  <c r="C8" i="9"/>
  <c r="C60" i="1"/>
  <c r="C44" i="1"/>
  <c r="C42" i="1"/>
  <c r="C38" i="1"/>
  <c r="D60" i="1"/>
  <c r="D53" i="1"/>
  <c r="D39" i="8" l="1"/>
  <c r="D40" i="8"/>
  <c r="D41" i="8"/>
  <c r="D42" i="8"/>
  <c r="D43" i="8"/>
  <c r="D44" i="8"/>
  <c r="D45" i="8"/>
  <c r="D46" i="8"/>
  <c r="D47" i="8"/>
  <c r="D48" i="8"/>
  <c r="D49" i="8"/>
  <c r="D50" i="8"/>
  <c r="D51" i="8"/>
  <c r="D52" i="8"/>
  <c r="D53" i="8"/>
  <c r="D54" i="8"/>
  <c r="D55" i="8"/>
  <c r="D56" i="8"/>
  <c r="D57" i="8"/>
  <c r="D15" i="8"/>
  <c r="D16" i="8"/>
  <c r="D17" i="8"/>
  <c r="D18" i="8"/>
  <c r="D19" i="8"/>
  <c r="D20" i="8"/>
  <c r="D21" i="8"/>
  <c r="D22" i="8"/>
  <c r="D23" i="8"/>
  <c r="D24" i="8"/>
  <c r="D25" i="8"/>
  <c r="D26" i="8"/>
  <c r="D27" i="8"/>
  <c r="D28" i="8"/>
  <c r="D29" i="8"/>
  <c r="D30" i="8"/>
  <c r="D31" i="8"/>
  <c r="D32" i="8"/>
  <c r="D33" i="8"/>
  <c r="D39" i="9"/>
  <c r="D40" i="9"/>
  <c r="D41" i="9"/>
  <c r="D42" i="9"/>
  <c r="D43" i="9"/>
  <c r="D44" i="9"/>
  <c r="D45" i="9"/>
  <c r="D46" i="9"/>
  <c r="D47" i="9"/>
  <c r="D48" i="9"/>
  <c r="D49" i="9"/>
  <c r="D50" i="9"/>
  <c r="D51" i="9"/>
  <c r="D52" i="9"/>
  <c r="D53" i="9"/>
  <c r="D54" i="9"/>
  <c r="D55" i="9"/>
  <c r="D56" i="9"/>
  <c r="D57" i="9"/>
  <c r="D38" i="9"/>
  <c r="D15" i="9"/>
  <c r="D16" i="9"/>
  <c r="D17" i="9"/>
  <c r="D18" i="9"/>
  <c r="D19" i="9"/>
  <c r="D20" i="9"/>
  <c r="D21" i="9"/>
  <c r="D22" i="9"/>
  <c r="D23" i="9"/>
  <c r="D24" i="9"/>
  <c r="D25" i="9"/>
  <c r="D26" i="9"/>
  <c r="D27" i="9"/>
  <c r="D28" i="9"/>
  <c r="D29" i="9"/>
  <c r="D30" i="9"/>
  <c r="D31" i="9"/>
  <c r="D32" i="9"/>
  <c r="D33" i="9"/>
  <c r="D14" i="9"/>
  <c r="G39" i="8"/>
  <c r="I39" i="8" s="1"/>
  <c r="G40" i="8"/>
  <c r="I40" i="8" s="1"/>
  <c r="G41" i="8"/>
  <c r="G42" i="8"/>
  <c r="I42" i="8" s="1"/>
  <c r="G43" i="8"/>
  <c r="I43" i="8" s="1"/>
  <c r="G44" i="8"/>
  <c r="I44" i="8" s="1"/>
  <c r="G45" i="8"/>
  <c r="I45" i="8" s="1"/>
  <c r="G46" i="8"/>
  <c r="I46" i="8" s="1"/>
  <c r="G47" i="8"/>
  <c r="I47" i="8" s="1"/>
  <c r="G48" i="8"/>
  <c r="I48" i="8" s="1"/>
  <c r="G49" i="8"/>
  <c r="I49" i="8" s="1"/>
  <c r="G50" i="8"/>
  <c r="I50" i="8" s="1"/>
  <c r="G51" i="8"/>
  <c r="I51" i="8" s="1"/>
  <c r="G52" i="8"/>
  <c r="I52" i="8" s="1"/>
  <c r="G53" i="8"/>
  <c r="G54" i="8"/>
  <c r="I54" i="8" s="1"/>
  <c r="G55" i="8"/>
  <c r="I55" i="8" s="1"/>
  <c r="G56" i="8"/>
  <c r="I56" i="8" s="1"/>
  <c r="G57" i="8"/>
  <c r="I57" i="8" s="1"/>
  <c r="G38" i="8"/>
  <c r="I38" i="8" s="1"/>
  <c r="G15" i="8"/>
  <c r="I15" i="8" s="1"/>
  <c r="G16" i="8"/>
  <c r="I16" i="8" s="1"/>
  <c r="G17" i="8"/>
  <c r="I17" i="8" s="1"/>
  <c r="G18" i="8"/>
  <c r="I18" i="8" s="1"/>
  <c r="G19" i="8"/>
  <c r="I19" i="8" s="1"/>
  <c r="G20" i="8"/>
  <c r="I20" i="8" s="1"/>
  <c r="G21" i="8"/>
  <c r="I21" i="8" s="1"/>
  <c r="G22" i="8"/>
  <c r="I22" i="8" s="1"/>
  <c r="G23" i="8"/>
  <c r="I23" i="8" s="1"/>
  <c r="G24" i="8"/>
  <c r="I24" i="8" s="1"/>
  <c r="G25" i="8"/>
  <c r="I25" i="8" s="1"/>
  <c r="G26" i="8"/>
  <c r="I26" i="8" s="1"/>
  <c r="G27" i="8"/>
  <c r="I27" i="8" s="1"/>
  <c r="G28" i="8"/>
  <c r="I28" i="8" s="1"/>
  <c r="G29" i="8"/>
  <c r="I29" i="8" s="1"/>
  <c r="G30" i="8"/>
  <c r="I30" i="8" s="1"/>
  <c r="G31" i="8"/>
  <c r="I31" i="8" s="1"/>
  <c r="G32" i="8"/>
  <c r="I32" i="8" s="1"/>
  <c r="G33" i="8"/>
  <c r="I33" i="8" s="1"/>
  <c r="G14" i="8"/>
  <c r="I14" i="8" s="1"/>
  <c r="F39" i="8"/>
  <c r="F40" i="8"/>
  <c r="F41" i="8"/>
  <c r="F42" i="8"/>
  <c r="F43" i="8"/>
  <c r="F44" i="8"/>
  <c r="F45" i="8"/>
  <c r="F46" i="8"/>
  <c r="F47" i="8"/>
  <c r="F48" i="8"/>
  <c r="F49" i="8"/>
  <c r="F50" i="8"/>
  <c r="F51" i="8"/>
  <c r="F52" i="8"/>
  <c r="F53" i="8"/>
  <c r="F54" i="8"/>
  <c r="F55" i="8"/>
  <c r="F56" i="8"/>
  <c r="F57" i="8"/>
  <c r="F38" i="8"/>
  <c r="F15" i="8"/>
  <c r="F16" i="8"/>
  <c r="F17" i="8"/>
  <c r="F18" i="8"/>
  <c r="F19" i="8"/>
  <c r="F20" i="8"/>
  <c r="F21" i="8"/>
  <c r="F22" i="8"/>
  <c r="F23" i="8"/>
  <c r="F24" i="8"/>
  <c r="F25" i="8"/>
  <c r="F26" i="8"/>
  <c r="F27" i="8"/>
  <c r="F28" i="8"/>
  <c r="F29" i="8"/>
  <c r="F30" i="8"/>
  <c r="F31" i="8"/>
  <c r="F32" i="8"/>
  <c r="F33" i="8"/>
  <c r="F14" i="8"/>
  <c r="E39" i="8"/>
  <c r="E40" i="8"/>
  <c r="E41" i="8"/>
  <c r="E42" i="8"/>
  <c r="E43" i="8"/>
  <c r="E44" i="8"/>
  <c r="E45" i="8"/>
  <c r="E46" i="8"/>
  <c r="E47" i="8"/>
  <c r="E48" i="8"/>
  <c r="E49" i="8"/>
  <c r="E50" i="8"/>
  <c r="E51" i="8"/>
  <c r="E52" i="8"/>
  <c r="E53" i="8"/>
  <c r="E54" i="8"/>
  <c r="E55" i="8"/>
  <c r="E56" i="8"/>
  <c r="E57" i="8"/>
  <c r="E38" i="8"/>
  <c r="E15" i="8"/>
  <c r="E16" i="8"/>
  <c r="E17" i="8"/>
  <c r="E18" i="8"/>
  <c r="E19" i="8"/>
  <c r="E20" i="8"/>
  <c r="E21" i="8"/>
  <c r="E22" i="8"/>
  <c r="E23" i="8"/>
  <c r="E24" i="8"/>
  <c r="E25" i="8"/>
  <c r="E26" i="8"/>
  <c r="E27" i="8"/>
  <c r="E28" i="8"/>
  <c r="E29" i="8"/>
  <c r="E30" i="8"/>
  <c r="E31" i="8"/>
  <c r="E32" i="8"/>
  <c r="E33" i="8"/>
  <c r="E14" i="8"/>
  <c r="D38" i="8"/>
  <c r="D14" i="8"/>
  <c r="C8" i="8"/>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115" i="6"/>
  <c r="C9"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5" i="6"/>
  <c r="E115" i="4"/>
  <c r="F115" i="4"/>
  <c r="G115" i="4"/>
  <c r="E116" i="4"/>
  <c r="F116" i="4"/>
  <c r="G116" i="4"/>
  <c r="E117" i="4"/>
  <c r="F117" i="4"/>
  <c r="G117" i="4"/>
  <c r="E118" i="4"/>
  <c r="F118" i="4"/>
  <c r="G118" i="4"/>
  <c r="E119" i="4"/>
  <c r="F119" i="4"/>
  <c r="G119" i="4"/>
  <c r="E120" i="4"/>
  <c r="F120" i="4"/>
  <c r="G120" i="4"/>
  <c r="E121" i="4"/>
  <c r="F121" i="4"/>
  <c r="G121" i="4"/>
  <c r="E122" i="4"/>
  <c r="F122" i="4"/>
  <c r="G122" i="4"/>
  <c r="E123" i="4"/>
  <c r="F123" i="4"/>
  <c r="G123" i="4"/>
  <c r="E124" i="4"/>
  <c r="F124" i="4"/>
  <c r="G124" i="4"/>
  <c r="E125" i="4"/>
  <c r="F125" i="4"/>
  <c r="G125" i="4"/>
  <c r="E126" i="4"/>
  <c r="F126" i="4"/>
  <c r="G126" i="4"/>
  <c r="E127" i="4"/>
  <c r="F127" i="4"/>
  <c r="G127" i="4"/>
  <c r="E128" i="4"/>
  <c r="F128" i="4"/>
  <c r="G128" i="4"/>
  <c r="E129" i="4"/>
  <c r="F129" i="4"/>
  <c r="G129" i="4"/>
  <c r="E130" i="4"/>
  <c r="F130" i="4"/>
  <c r="G130" i="4"/>
  <c r="E131" i="4"/>
  <c r="F131" i="4"/>
  <c r="G131" i="4"/>
  <c r="E132" i="4"/>
  <c r="F132" i="4"/>
  <c r="G132" i="4"/>
  <c r="E133" i="4"/>
  <c r="F133" i="4"/>
  <c r="G133" i="4"/>
  <c r="E134" i="4"/>
  <c r="F134" i="4"/>
  <c r="G134" i="4"/>
  <c r="E135" i="4"/>
  <c r="F135" i="4"/>
  <c r="G135" i="4"/>
  <c r="E136" i="4"/>
  <c r="F136" i="4"/>
  <c r="G136" i="4"/>
  <c r="E137" i="4"/>
  <c r="F137" i="4"/>
  <c r="G137" i="4"/>
  <c r="E138" i="4"/>
  <c r="F138" i="4"/>
  <c r="G138" i="4"/>
  <c r="E139" i="4"/>
  <c r="F139" i="4"/>
  <c r="G139" i="4"/>
  <c r="E140" i="4"/>
  <c r="F140" i="4"/>
  <c r="G140" i="4"/>
  <c r="E141" i="4"/>
  <c r="F141" i="4"/>
  <c r="G141" i="4"/>
  <c r="E142" i="4"/>
  <c r="F142" i="4"/>
  <c r="G142" i="4"/>
  <c r="E143" i="4"/>
  <c r="F143" i="4"/>
  <c r="G143" i="4"/>
  <c r="E144" i="4"/>
  <c r="F144" i="4"/>
  <c r="G144" i="4"/>
  <c r="E145" i="4"/>
  <c r="F145" i="4"/>
  <c r="G145" i="4"/>
  <c r="E146" i="4"/>
  <c r="F146" i="4"/>
  <c r="G146" i="4"/>
  <c r="E147" i="4"/>
  <c r="F147" i="4"/>
  <c r="G147" i="4"/>
  <c r="E148" i="4"/>
  <c r="F148" i="4"/>
  <c r="G148" i="4"/>
  <c r="E149" i="4"/>
  <c r="F149" i="4"/>
  <c r="G149" i="4"/>
  <c r="E150" i="4"/>
  <c r="F150" i="4"/>
  <c r="G150" i="4"/>
  <c r="E151" i="4"/>
  <c r="F151" i="4"/>
  <c r="G151" i="4"/>
  <c r="E152" i="4"/>
  <c r="F152" i="4"/>
  <c r="G152" i="4"/>
  <c r="E153" i="4"/>
  <c r="F153" i="4"/>
  <c r="G153" i="4"/>
  <c r="E154" i="4"/>
  <c r="F154" i="4"/>
  <c r="G154" i="4"/>
  <c r="E155" i="4"/>
  <c r="F155" i="4"/>
  <c r="G155" i="4"/>
  <c r="E156" i="4"/>
  <c r="F156" i="4"/>
  <c r="G156" i="4"/>
  <c r="E157" i="4"/>
  <c r="F157" i="4"/>
  <c r="G157" i="4"/>
  <c r="E158" i="4"/>
  <c r="F158" i="4"/>
  <c r="G158" i="4"/>
  <c r="E159" i="4"/>
  <c r="F159" i="4"/>
  <c r="G159" i="4"/>
  <c r="E160" i="4"/>
  <c r="F160" i="4"/>
  <c r="G160" i="4"/>
  <c r="E161" i="4"/>
  <c r="F161" i="4"/>
  <c r="G161" i="4"/>
  <c r="E162" i="4"/>
  <c r="F162" i="4"/>
  <c r="G162" i="4"/>
  <c r="E163" i="4"/>
  <c r="F163" i="4"/>
  <c r="G163" i="4"/>
  <c r="E164" i="4"/>
  <c r="F164" i="4"/>
  <c r="G164" i="4"/>
  <c r="E165" i="4"/>
  <c r="F165" i="4"/>
  <c r="G165" i="4"/>
  <c r="E166" i="4"/>
  <c r="F166" i="4"/>
  <c r="G166" i="4"/>
  <c r="E167" i="4"/>
  <c r="F167" i="4"/>
  <c r="G167" i="4"/>
  <c r="E168" i="4"/>
  <c r="F168" i="4"/>
  <c r="G168" i="4"/>
  <c r="E169" i="4"/>
  <c r="F169" i="4"/>
  <c r="G169" i="4"/>
  <c r="E170" i="4"/>
  <c r="F170" i="4"/>
  <c r="G170" i="4"/>
  <c r="E171" i="4"/>
  <c r="F171" i="4"/>
  <c r="G171" i="4"/>
  <c r="E172" i="4"/>
  <c r="F172" i="4"/>
  <c r="G172" i="4"/>
  <c r="E173" i="4"/>
  <c r="F173" i="4"/>
  <c r="G173" i="4"/>
  <c r="E174" i="4"/>
  <c r="F174" i="4"/>
  <c r="G174" i="4"/>
  <c r="E175" i="4"/>
  <c r="F175" i="4"/>
  <c r="G175" i="4"/>
  <c r="E176" i="4"/>
  <c r="F176" i="4"/>
  <c r="G176" i="4"/>
  <c r="E177" i="4"/>
  <c r="F177" i="4"/>
  <c r="G177" i="4"/>
  <c r="E178" i="4"/>
  <c r="F178" i="4"/>
  <c r="G178" i="4"/>
  <c r="E179" i="4"/>
  <c r="F179" i="4"/>
  <c r="G179" i="4"/>
  <c r="E180" i="4"/>
  <c r="F180" i="4"/>
  <c r="G180" i="4"/>
  <c r="E181" i="4"/>
  <c r="F181" i="4"/>
  <c r="G181" i="4"/>
  <c r="E182" i="4"/>
  <c r="F182" i="4"/>
  <c r="G182" i="4"/>
  <c r="E183" i="4"/>
  <c r="F183" i="4"/>
  <c r="G183" i="4"/>
  <c r="E184" i="4"/>
  <c r="F184" i="4"/>
  <c r="G184" i="4"/>
  <c r="E185" i="4"/>
  <c r="F185" i="4"/>
  <c r="G185" i="4"/>
  <c r="E186" i="4"/>
  <c r="F186" i="4"/>
  <c r="G186" i="4"/>
  <c r="E187" i="4"/>
  <c r="F187" i="4"/>
  <c r="G187" i="4"/>
  <c r="E188" i="4"/>
  <c r="F188" i="4"/>
  <c r="G188" i="4"/>
  <c r="E189" i="4"/>
  <c r="F189" i="4"/>
  <c r="G189" i="4"/>
  <c r="E190" i="4"/>
  <c r="F190" i="4"/>
  <c r="G190" i="4"/>
  <c r="E191" i="4"/>
  <c r="F191" i="4"/>
  <c r="G191" i="4"/>
  <c r="E192" i="4"/>
  <c r="F192" i="4"/>
  <c r="G192" i="4"/>
  <c r="E193" i="4"/>
  <c r="F193" i="4"/>
  <c r="G193" i="4"/>
  <c r="E194" i="4"/>
  <c r="F194" i="4"/>
  <c r="G194" i="4"/>
  <c r="E195" i="4"/>
  <c r="F195" i="4"/>
  <c r="G195" i="4"/>
  <c r="E196" i="4"/>
  <c r="F196" i="4"/>
  <c r="G196" i="4"/>
  <c r="E197" i="4"/>
  <c r="F197" i="4"/>
  <c r="G197" i="4"/>
  <c r="E198" i="4"/>
  <c r="F198" i="4"/>
  <c r="G198" i="4"/>
  <c r="E199" i="4"/>
  <c r="F199" i="4"/>
  <c r="G199" i="4"/>
  <c r="E200" i="4"/>
  <c r="F200" i="4"/>
  <c r="G200" i="4"/>
  <c r="E201" i="4"/>
  <c r="F201" i="4"/>
  <c r="G201" i="4"/>
  <c r="E202" i="4"/>
  <c r="F202" i="4"/>
  <c r="G202" i="4"/>
  <c r="E203" i="4"/>
  <c r="F203" i="4"/>
  <c r="G203" i="4"/>
  <c r="E204" i="4"/>
  <c r="F204" i="4"/>
  <c r="G204" i="4"/>
  <c r="E205" i="4"/>
  <c r="F205" i="4"/>
  <c r="G205" i="4"/>
  <c r="E206" i="4"/>
  <c r="F206" i="4"/>
  <c r="G206" i="4"/>
  <c r="E207" i="4"/>
  <c r="F207" i="4"/>
  <c r="G207" i="4"/>
  <c r="E208" i="4"/>
  <c r="F208" i="4"/>
  <c r="G208" i="4"/>
  <c r="E209" i="4"/>
  <c r="F209" i="4"/>
  <c r="G209" i="4"/>
  <c r="G114" i="4"/>
  <c r="F114" i="4"/>
  <c r="E114" i="4"/>
  <c r="E115" i="6" s="1"/>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4" i="4"/>
  <c r="C8" i="4"/>
  <c r="V10" i="11"/>
  <c r="V11" i="11"/>
  <c r="V12" i="11"/>
  <c r="V13" i="11"/>
  <c r="V14" i="11"/>
  <c r="V15" i="11"/>
  <c r="V16" i="11"/>
  <c r="V17" i="11"/>
  <c r="V18" i="11"/>
  <c r="V19" i="11"/>
  <c r="V20" i="11"/>
  <c r="V21" i="11"/>
  <c r="V22" i="11"/>
  <c r="V23" i="11"/>
  <c r="V24" i="11"/>
  <c r="V25" i="11"/>
  <c r="V26" i="11"/>
  <c r="V27" i="11"/>
  <c r="V28" i="11"/>
  <c r="V9" i="11"/>
  <c r="P10" i="11"/>
  <c r="S10" i="11" s="1"/>
  <c r="P11" i="11"/>
  <c r="P12" i="11"/>
  <c r="P13" i="11"/>
  <c r="S13" i="11" s="1"/>
  <c r="P14" i="11"/>
  <c r="S14" i="11" s="1"/>
  <c r="P15" i="11"/>
  <c r="P16" i="11"/>
  <c r="P17" i="11"/>
  <c r="P18" i="11"/>
  <c r="S18" i="11" s="1"/>
  <c r="P19" i="11"/>
  <c r="P20" i="11"/>
  <c r="S20" i="11" s="1"/>
  <c r="P21" i="11"/>
  <c r="P22" i="11"/>
  <c r="S22" i="11" s="1"/>
  <c r="P23" i="11"/>
  <c r="S23" i="11" s="1"/>
  <c r="P24" i="11"/>
  <c r="S24" i="11" s="1"/>
  <c r="P25" i="11"/>
  <c r="P26" i="11"/>
  <c r="S26" i="11" s="1"/>
  <c r="P27" i="11"/>
  <c r="P28" i="11"/>
  <c r="S28" i="11" s="1"/>
  <c r="P9" i="11"/>
  <c r="S9" i="11" s="1"/>
  <c r="I10" i="11"/>
  <c r="I11" i="11"/>
  <c r="I12" i="11"/>
  <c r="I13" i="11"/>
  <c r="I14" i="11"/>
  <c r="I15" i="11"/>
  <c r="I16" i="11"/>
  <c r="I17" i="11"/>
  <c r="I18" i="11"/>
  <c r="I19" i="11"/>
  <c r="I20" i="11"/>
  <c r="I21" i="11"/>
  <c r="I22" i="11"/>
  <c r="I23" i="11"/>
  <c r="I24" i="11"/>
  <c r="I25" i="11"/>
  <c r="I26" i="11"/>
  <c r="I27" i="11"/>
  <c r="I28" i="11"/>
  <c r="I9" i="11"/>
  <c r="S12" i="11"/>
  <c r="C10" i="11"/>
  <c r="C11" i="11"/>
  <c r="F11" i="11" s="1"/>
  <c r="C12" i="11"/>
  <c r="C13" i="11"/>
  <c r="F13" i="11" s="1"/>
  <c r="C14" i="11"/>
  <c r="F14" i="11" s="1"/>
  <c r="C15" i="11"/>
  <c r="F15" i="11" s="1"/>
  <c r="C16" i="11"/>
  <c r="C17" i="11"/>
  <c r="C18" i="11"/>
  <c r="F18" i="11" s="1"/>
  <c r="C19" i="11"/>
  <c r="F19" i="11" s="1"/>
  <c r="C20" i="11"/>
  <c r="C21" i="11"/>
  <c r="C22" i="11"/>
  <c r="F22" i="11" s="1"/>
  <c r="C23" i="11"/>
  <c r="C24" i="11"/>
  <c r="C25" i="11"/>
  <c r="C26" i="11"/>
  <c r="C27" i="11"/>
  <c r="F27" i="11" s="1"/>
  <c r="C28" i="11"/>
  <c r="C9" i="11"/>
  <c r="F9" i="11" s="1"/>
  <c r="S27" i="11"/>
  <c r="S16" i="11"/>
  <c r="S11" i="11"/>
  <c r="H40" i="9"/>
  <c r="H44" i="9"/>
  <c r="H56" i="9"/>
  <c r="H16" i="9"/>
  <c r="H28" i="9"/>
  <c r="H32" i="9"/>
  <c r="I57" i="9"/>
  <c r="J57" i="9" s="1"/>
  <c r="K57" i="9" s="1"/>
  <c r="M57" i="9" s="1"/>
  <c r="Q28" i="11" s="1"/>
  <c r="I56" i="9"/>
  <c r="J56" i="9" s="1"/>
  <c r="K56" i="9" s="1"/>
  <c r="M56" i="9" s="1"/>
  <c r="Q27" i="11" s="1"/>
  <c r="I55" i="9"/>
  <c r="J55" i="9" s="1"/>
  <c r="K55" i="9" s="1"/>
  <c r="M55" i="9" s="1"/>
  <c r="Q26" i="11" s="1"/>
  <c r="I54" i="9"/>
  <c r="J54" i="9" s="1"/>
  <c r="K54" i="9" s="1"/>
  <c r="M54" i="9" s="1"/>
  <c r="Q25" i="11" s="1"/>
  <c r="I53" i="9"/>
  <c r="J53" i="9" s="1"/>
  <c r="K53" i="9" s="1"/>
  <c r="M53" i="9" s="1"/>
  <c r="Q24" i="11" s="1"/>
  <c r="I52" i="9"/>
  <c r="J52" i="9" s="1"/>
  <c r="K52" i="9" s="1"/>
  <c r="M52" i="9" s="1"/>
  <c r="Q23" i="11" s="1"/>
  <c r="I51" i="9"/>
  <c r="J51" i="9" s="1"/>
  <c r="K51" i="9" s="1"/>
  <c r="M51" i="9" s="1"/>
  <c r="Q22" i="11" s="1"/>
  <c r="I50" i="9"/>
  <c r="J50" i="9" s="1"/>
  <c r="K50" i="9" s="1"/>
  <c r="M50" i="9" s="1"/>
  <c r="Q21" i="11" s="1"/>
  <c r="I49" i="9"/>
  <c r="J49" i="9" s="1"/>
  <c r="K49" i="9" s="1"/>
  <c r="M49" i="9" s="1"/>
  <c r="Q20" i="11" s="1"/>
  <c r="I48" i="9"/>
  <c r="J48" i="9" s="1"/>
  <c r="K48" i="9" s="1"/>
  <c r="M48" i="9" s="1"/>
  <c r="Q19" i="11" s="1"/>
  <c r="I47" i="9"/>
  <c r="J47" i="9" s="1"/>
  <c r="K47" i="9" s="1"/>
  <c r="M47" i="9" s="1"/>
  <c r="Q18" i="11" s="1"/>
  <c r="I46" i="9"/>
  <c r="J46" i="9" s="1"/>
  <c r="K46" i="9" s="1"/>
  <c r="M46" i="9" s="1"/>
  <c r="Q17" i="11" s="1"/>
  <c r="I45" i="9"/>
  <c r="J45" i="9" s="1"/>
  <c r="K45" i="9" s="1"/>
  <c r="M45" i="9" s="1"/>
  <c r="Q16" i="11" s="1"/>
  <c r="I44" i="9"/>
  <c r="J44" i="9" s="1"/>
  <c r="K44" i="9" s="1"/>
  <c r="M44" i="9" s="1"/>
  <c r="Q15" i="11" s="1"/>
  <c r="I43" i="9"/>
  <c r="J43" i="9" s="1"/>
  <c r="K43" i="9" s="1"/>
  <c r="M43" i="9" s="1"/>
  <c r="Q14" i="11" s="1"/>
  <c r="I42" i="9"/>
  <c r="J42" i="9" s="1"/>
  <c r="K42" i="9" s="1"/>
  <c r="M42" i="9" s="1"/>
  <c r="Q13" i="11" s="1"/>
  <c r="I41" i="9"/>
  <c r="J41" i="9" s="1"/>
  <c r="K41" i="9" s="1"/>
  <c r="M41" i="9" s="1"/>
  <c r="Q12" i="11" s="1"/>
  <c r="I40" i="9"/>
  <c r="J40" i="9" s="1"/>
  <c r="K40" i="9" s="1"/>
  <c r="M40" i="9" s="1"/>
  <c r="Q11" i="11" s="1"/>
  <c r="I39" i="9"/>
  <c r="J39" i="9" s="1"/>
  <c r="K39" i="9" s="1"/>
  <c r="M39" i="9" s="1"/>
  <c r="Q10" i="11" s="1"/>
  <c r="I38" i="9"/>
  <c r="J38" i="9" s="1"/>
  <c r="K38" i="9" s="1"/>
  <c r="J33" i="9"/>
  <c r="K33" i="9" s="1"/>
  <c r="M33" i="9" s="1"/>
  <c r="D28" i="11" s="1"/>
  <c r="I33" i="9"/>
  <c r="J32" i="9"/>
  <c r="K32" i="9" s="1"/>
  <c r="M32" i="9" s="1"/>
  <c r="D27" i="11" s="1"/>
  <c r="I32" i="9"/>
  <c r="J31" i="9"/>
  <c r="K31" i="9" s="1"/>
  <c r="M31" i="9" s="1"/>
  <c r="D26" i="11" s="1"/>
  <c r="I31" i="9"/>
  <c r="J30" i="9"/>
  <c r="K30" i="9" s="1"/>
  <c r="M30" i="9" s="1"/>
  <c r="D25" i="11" s="1"/>
  <c r="I30" i="9"/>
  <c r="J29" i="9"/>
  <c r="K29" i="9" s="1"/>
  <c r="M29" i="9" s="1"/>
  <c r="D24" i="11" s="1"/>
  <c r="I29" i="9"/>
  <c r="J28" i="9"/>
  <c r="K28" i="9" s="1"/>
  <c r="M28" i="9" s="1"/>
  <c r="D23" i="11" s="1"/>
  <c r="I28" i="9"/>
  <c r="J27" i="9"/>
  <c r="K27" i="9" s="1"/>
  <c r="M27" i="9" s="1"/>
  <c r="D22" i="11" s="1"/>
  <c r="I27" i="9"/>
  <c r="J26" i="9"/>
  <c r="K26" i="9" s="1"/>
  <c r="M26" i="9" s="1"/>
  <c r="D21" i="11" s="1"/>
  <c r="I26" i="9"/>
  <c r="J25" i="9"/>
  <c r="K25" i="9" s="1"/>
  <c r="M25" i="9" s="1"/>
  <c r="D20" i="11" s="1"/>
  <c r="I25" i="9"/>
  <c r="J24" i="9"/>
  <c r="K24" i="9" s="1"/>
  <c r="M24" i="9" s="1"/>
  <c r="D19" i="11" s="1"/>
  <c r="I24" i="9"/>
  <c r="J23" i="9"/>
  <c r="K23" i="9" s="1"/>
  <c r="M23" i="9" s="1"/>
  <c r="D18" i="11" s="1"/>
  <c r="I23" i="9"/>
  <c r="J22" i="9"/>
  <c r="K22" i="9" s="1"/>
  <c r="M22" i="9" s="1"/>
  <c r="D17" i="11" s="1"/>
  <c r="I22" i="9"/>
  <c r="J21" i="9"/>
  <c r="K21" i="9" s="1"/>
  <c r="M21" i="9" s="1"/>
  <c r="D16" i="11" s="1"/>
  <c r="I21" i="9"/>
  <c r="J20" i="9"/>
  <c r="K20" i="9" s="1"/>
  <c r="M20" i="9" s="1"/>
  <c r="D15" i="11" s="1"/>
  <c r="I20" i="9"/>
  <c r="J19" i="9"/>
  <c r="K19" i="9" s="1"/>
  <c r="M19" i="9" s="1"/>
  <c r="D14" i="11" s="1"/>
  <c r="I19" i="9"/>
  <c r="J18" i="9"/>
  <c r="K18" i="9" s="1"/>
  <c r="M18" i="9" s="1"/>
  <c r="D13" i="11" s="1"/>
  <c r="I18" i="9"/>
  <c r="J17" i="9"/>
  <c r="K17" i="9" s="1"/>
  <c r="M17" i="9" s="1"/>
  <c r="D12" i="11" s="1"/>
  <c r="I17" i="9"/>
  <c r="J16" i="9"/>
  <c r="K16" i="9" s="1"/>
  <c r="M16" i="9" s="1"/>
  <c r="D11" i="11" s="1"/>
  <c r="I16" i="9"/>
  <c r="J15" i="9"/>
  <c r="K15" i="9" s="1"/>
  <c r="M15" i="9" s="1"/>
  <c r="D10" i="11" s="1"/>
  <c r="I15" i="9"/>
  <c r="J14" i="9"/>
  <c r="K14" i="9" s="1"/>
  <c r="I14" i="9"/>
  <c r="I12" i="9"/>
  <c r="C7" i="9"/>
  <c r="C6" i="9"/>
  <c r="I53" i="8"/>
  <c r="J53" i="8" s="1"/>
  <c r="I41" i="8"/>
  <c r="J41" i="8" s="1"/>
  <c r="C7" i="8"/>
  <c r="C6" i="8"/>
  <c r="N9" i="5"/>
  <c r="H38" i="8" s="1"/>
  <c r="N10" i="5"/>
  <c r="H39" i="8" s="1"/>
  <c r="N11" i="5"/>
  <c r="H40" i="8" s="1"/>
  <c r="N12" i="5"/>
  <c r="H41" i="8" s="1"/>
  <c r="N13" i="5"/>
  <c r="H42" i="8" s="1"/>
  <c r="N14" i="5"/>
  <c r="H43" i="8" s="1"/>
  <c r="N15" i="5"/>
  <c r="H44" i="8" s="1"/>
  <c r="N16" i="5"/>
  <c r="H45" i="8" s="1"/>
  <c r="N17" i="5"/>
  <c r="H46" i="8" s="1"/>
  <c r="N18" i="5"/>
  <c r="H47" i="8" s="1"/>
  <c r="N19" i="5"/>
  <c r="H48" i="8" s="1"/>
  <c r="N20" i="5"/>
  <c r="H49" i="8" s="1"/>
  <c r="N21" i="5"/>
  <c r="H50" i="8" s="1"/>
  <c r="N22" i="5"/>
  <c r="H51" i="8" s="1"/>
  <c r="N23" i="5"/>
  <c r="H52" i="8" s="1"/>
  <c r="N24" i="5"/>
  <c r="H53" i="8" s="1"/>
  <c r="N25" i="5"/>
  <c r="H54" i="8" s="1"/>
  <c r="N26" i="5"/>
  <c r="H55" i="8" s="1"/>
  <c r="N27" i="5"/>
  <c r="H56" i="8" s="1"/>
  <c r="N28" i="5"/>
  <c r="H57" i="8" s="1"/>
  <c r="M28" i="5"/>
  <c r="H57" i="9" s="1"/>
  <c r="M27" i="5"/>
  <c r="M26" i="5"/>
  <c r="H55" i="9" s="1"/>
  <c r="M25" i="5"/>
  <c r="H54" i="9" s="1"/>
  <c r="M24" i="5"/>
  <c r="H53" i="9" s="1"/>
  <c r="M23" i="5"/>
  <c r="H52" i="9" s="1"/>
  <c r="M22" i="5"/>
  <c r="H51" i="9" s="1"/>
  <c r="M21" i="5"/>
  <c r="H50" i="9" s="1"/>
  <c r="M20" i="5"/>
  <c r="H49" i="9" s="1"/>
  <c r="M19" i="5"/>
  <c r="H48" i="9" s="1"/>
  <c r="M18" i="5"/>
  <c r="H47" i="9" s="1"/>
  <c r="M17" i="5"/>
  <c r="H46" i="9" s="1"/>
  <c r="M16" i="5"/>
  <c r="H45" i="9" s="1"/>
  <c r="M15" i="5"/>
  <c r="M14" i="5"/>
  <c r="H43" i="9" s="1"/>
  <c r="M13" i="5"/>
  <c r="H42" i="9" s="1"/>
  <c r="M12" i="5"/>
  <c r="H41" i="9" s="1"/>
  <c r="M11" i="5"/>
  <c r="M10" i="5"/>
  <c r="H39" i="9" s="1"/>
  <c r="M9" i="5"/>
  <c r="H38" i="9" s="1"/>
  <c r="K9" i="5"/>
  <c r="H14" i="8" s="1"/>
  <c r="K10" i="5"/>
  <c r="H15" i="8" s="1"/>
  <c r="K11" i="5"/>
  <c r="H16" i="8" s="1"/>
  <c r="K12" i="5"/>
  <c r="H17" i="8" s="1"/>
  <c r="K13" i="5"/>
  <c r="H18" i="8" s="1"/>
  <c r="K14" i="5"/>
  <c r="H19" i="8" s="1"/>
  <c r="K15" i="5"/>
  <c r="H20" i="8" s="1"/>
  <c r="K16" i="5"/>
  <c r="H21" i="8" s="1"/>
  <c r="K17" i="5"/>
  <c r="H22" i="8" s="1"/>
  <c r="K18" i="5"/>
  <c r="H23" i="8" s="1"/>
  <c r="K19" i="5"/>
  <c r="H24" i="8" s="1"/>
  <c r="K20" i="5"/>
  <c r="H25" i="8" s="1"/>
  <c r="K21" i="5"/>
  <c r="H26" i="8" s="1"/>
  <c r="K22" i="5"/>
  <c r="H27" i="8" s="1"/>
  <c r="K23" i="5"/>
  <c r="H28" i="8" s="1"/>
  <c r="K24" i="5"/>
  <c r="H29" i="8" s="1"/>
  <c r="K25" i="5"/>
  <c r="H30" i="8" s="1"/>
  <c r="K26" i="5"/>
  <c r="H31" i="8" s="1"/>
  <c r="K27" i="5"/>
  <c r="H32" i="8" s="1"/>
  <c r="K28" i="5"/>
  <c r="H33" i="8" s="1"/>
  <c r="J28" i="5"/>
  <c r="H33" i="9" s="1"/>
  <c r="J27" i="5"/>
  <c r="J26" i="5"/>
  <c r="H31" i="9" s="1"/>
  <c r="J25" i="5"/>
  <c r="H30" i="9" s="1"/>
  <c r="J24" i="5"/>
  <c r="H29" i="9" s="1"/>
  <c r="J23" i="5"/>
  <c r="J22" i="5"/>
  <c r="H27" i="9" s="1"/>
  <c r="J21" i="5"/>
  <c r="H26" i="9" s="1"/>
  <c r="J20" i="5"/>
  <c r="H25" i="9" s="1"/>
  <c r="J19" i="5"/>
  <c r="H24" i="9" s="1"/>
  <c r="J18" i="5"/>
  <c r="H23" i="9" s="1"/>
  <c r="J17" i="5"/>
  <c r="H22" i="9" s="1"/>
  <c r="J16" i="5"/>
  <c r="H21" i="9" s="1"/>
  <c r="J15" i="5"/>
  <c r="H20" i="9" s="1"/>
  <c r="J14" i="5"/>
  <c r="H19" i="9" s="1"/>
  <c r="J13" i="5"/>
  <c r="H18" i="9" s="1"/>
  <c r="J12" i="5"/>
  <c r="H17" i="9" s="1"/>
  <c r="J11" i="5"/>
  <c r="J10" i="5"/>
  <c r="H15" i="9" s="1"/>
  <c r="J9" i="5"/>
  <c r="H14" i="9" s="1"/>
  <c r="C22" i="3"/>
  <c r="F57" i="1"/>
  <c r="F56" i="1"/>
  <c r="C9" i="7" l="1"/>
  <c r="E15" i="6"/>
  <c r="J16" i="8"/>
  <c r="J31" i="8"/>
  <c r="J23" i="8"/>
  <c r="J15" i="8"/>
  <c r="K15" i="8" s="1"/>
  <c r="J14" i="8"/>
  <c r="K14" i="8" s="1"/>
  <c r="M9" i="11" s="1"/>
  <c r="N9" i="11" s="1"/>
  <c r="J30" i="8"/>
  <c r="J26" i="8"/>
  <c r="K26" i="8" s="1"/>
  <c r="J22" i="8"/>
  <c r="K22" i="8" s="1"/>
  <c r="J18" i="8"/>
  <c r="K18" i="8" s="1"/>
  <c r="J38" i="8"/>
  <c r="K38" i="8" s="1"/>
  <c r="M38" i="8" s="1"/>
  <c r="R9" i="11" s="1"/>
  <c r="J54" i="8"/>
  <c r="K54" i="8" s="1"/>
  <c r="J50" i="8"/>
  <c r="K50" i="8" s="1"/>
  <c r="J46" i="8"/>
  <c r="K46" i="8" s="1"/>
  <c r="J42" i="8"/>
  <c r="K42" i="8" s="1"/>
  <c r="J47" i="8"/>
  <c r="K47" i="8" s="1"/>
  <c r="J55" i="8"/>
  <c r="K55" i="8" s="1"/>
  <c r="J52" i="8"/>
  <c r="K52" i="8" s="1"/>
  <c r="J44" i="8"/>
  <c r="K44" i="8" s="1"/>
  <c r="J57" i="8"/>
  <c r="K57" i="8" s="1"/>
  <c r="J20" i="8"/>
  <c r="K20" i="8" s="1"/>
  <c r="J28" i="8"/>
  <c r="K28" i="8" s="1"/>
  <c r="J40" i="8"/>
  <c r="K40" i="8" s="1"/>
  <c r="J48" i="8"/>
  <c r="K48" i="8" s="1"/>
  <c r="J33" i="8"/>
  <c r="K33" i="8" s="1"/>
  <c r="J29" i="8"/>
  <c r="K29" i="8" s="1"/>
  <c r="J25" i="8"/>
  <c r="K25" i="8" s="1"/>
  <c r="J21" i="8"/>
  <c r="K21" i="8" s="1"/>
  <c r="J17" i="8"/>
  <c r="K17" i="8" s="1"/>
  <c r="J49" i="8"/>
  <c r="K49" i="8" s="1"/>
  <c r="J45" i="8"/>
  <c r="K45" i="8" s="1"/>
  <c r="J24" i="8"/>
  <c r="K24" i="8" s="1"/>
  <c r="J56" i="8"/>
  <c r="J32" i="8"/>
  <c r="K32" i="8" s="1"/>
  <c r="J43" i="8"/>
  <c r="K43" i="8" s="1"/>
  <c r="J51" i="8"/>
  <c r="K51" i="8" s="1"/>
  <c r="J19" i="8"/>
  <c r="K19" i="8" s="1"/>
  <c r="J27" i="8"/>
  <c r="K27" i="8" s="1"/>
  <c r="J39" i="8"/>
  <c r="K39" i="8" s="1"/>
  <c r="F17" i="11"/>
  <c r="F12" i="11"/>
  <c r="F21" i="11"/>
  <c r="F23" i="11"/>
  <c r="F10" i="11"/>
  <c r="F16" i="11"/>
  <c r="F20" i="11"/>
  <c r="F24" i="11"/>
  <c r="F25" i="11"/>
  <c r="S25" i="11"/>
  <c r="F28" i="11"/>
  <c r="S15" i="11"/>
  <c r="S17" i="11"/>
  <c r="S19" i="11"/>
  <c r="S21" i="11"/>
  <c r="F26" i="11"/>
  <c r="M14" i="9"/>
  <c r="D9" i="11" s="1"/>
  <c r="F7" i="9"/>
  <c r="M38" i="9"/>
  <c r="Q9" i="11" s="1"/>
  <c r="F8" i="9"/>
  <c r="I12" i="8"/>
  <c r="K41" i="8"/>
  <c r="K56" i="8"/>
  <c r="K16" i="8"/>
  <c r="K30" i="8"/>
  <c r="K23" i="8"/>
  <c r="K31" i="8"/>
  <c r="K53" i="8"/>
  <c r="Y9" i="11" l="1"/>
  <c r="Z9" i="11" s="1"/>
  <c r="M55" i="8"/>
  <c r="R26" i="11" s="1"/>
  <c r="Y26" i="11"/>
  <c r="Z26" i="11" s="1"/>
  <c r="M50" i="8"/>
  <c r="R21" i="11" s="1"/>
  <c r="Y21" i="11"/>
  <c r="Z21" i="11" s="1"/>
  <c r="M18" i="8"/>
  <c r="E13" i="11" s="1"/>
  <c r="M13" i="11"/>
  <c r="N13" i="11" s="1"/>
  <c r="M19" i="8"/>
  <c r="E14" i="11" s="1"/>
  <c r="M14" i="11"/>
  <c r="N14" i="11" s="1"/>
  <c r="M25" i="8"/>
  <c r="E20" i="11" s="1"/>
  <c r="M20" i="11"/>
  <c r="N20" i="11" s="1"/>
  <c r="M28" i="8"/>
  <c r="E23" i="11" s="1"/>
  <c r="M23" i="11"/>
  <c r="N23" i="11" s="1"/>
  <c r="M56" i="8"/>
  <c r="R27" i="11" s="1"/>
  <c r="Y27" i="11"/>
  <c r="Z27" i="11" s="1"/>
  <c r="M44" i="8"/>
  <c r="R15" i="11" s="1"/>
  <c r="Y15" i="11"/>
  <c r="Z15" i="11" s="1"/>
  <c r="M51" i="8"/>
  <c r="R22" i="11" s="1"/>
  <c r="Y22" i="11"/>
  <c r="Z22" i="11" s="1"/>
  <c r="M54" i="8"/>
  <c r="R25" i="11" s="1"/>
  <c r="Y25" i="11"/>
  <c r="Z25" i="11" s="1"/>
  <c r="M27" i="8"/>
  <c r="E22" i="11" s="1"/>
  <c r="M22" i="11"/>
  <c r="N22" i="11" s="1"/>
  <c r="M30" i="8"/>
  <c r="E25" i="11" s="1"/>
  <c r="M25" i="11"/>
  <c r="N25" i="11" s="1"/>
  <c r="M33" i="8"/>
  <c r="E28" i="11" s="1"/>
  <c r="M28" i="11"/>
  <c r="N28" i="11" s="1"/>
  <c r="M17" i="8"/>
  <c r="E12" i="11" s="1"/>
  <c r="M12" i="11"/>
  <c r="N12" i="11" s="1"/>
  <c r="M20" i="8"/>
  <c r="E15" i="11" s="1"/>
  <c r="M15" i="11"/>
  <c r="N15" i="11" s="1"/>
  <c r="M48" i="8"/>
  <c r="R19" i="11" s="1"/>
  <c r="Y19" i="11"/>
  <c r="Z19" i="11" s="1"/>
  <c r="M40" i="8"/>
  <c r="R11" i="11" s="1"/>
  <c r="Y11" i="11"/>
  <c r="Z11" i="11" s="1"/>
  <c r="M42" i="8"/>
  <c r="R13" i="11" s="1"/>
  <c r="Y13" i="11"/>
  <c r="Z13" i="11" s="1"/>
  <c r="M53" i="8"/>
  <c r="R24" i="11" s="1"/>
  <c r="Y24" i="11"/>
  <c r="Z24" i="11" s="1"/>
  <c r="M52" i="8"/>
  <c r="R23" i="11" s="1"/>
  <c r="Y23" i="11"/>
  <c r="Z23" i="11" s="1"/>
  <c r="M31" i="8"/>
  <c r="E26" i="11" s="1"/>
  <c r="M26" i="11"/>
  <c r="N26" i="11" s="1"/>
  <c r="M15" i="8"/>
  <c r="E10" i="11" s="1"/>
  <c r="M10" i="11"/>
  <c r="N10" i="11" s="1"/>
  <c r="M45" i="8"/>
  <c r="R16" i="11" s="1"/>
  <c r="Y16" i="11"/>
  <c r="Z16" i="11" s="1"/>
  <c r="M21" i="8"/>
  <c r="E16" i="11" s="1"/>
  <c r="M16" i="11"/>
  <c r="N16" i="11" s="1"/>
  <c r="M24" i="8"/>
  <c r="E19" i="11" s="1"/>
  <c r="M19" i="11"/>
  <c r="N19" i="11" s="1"/>
  <c r="M41" i="8"/>
  <c r="R12" i="11" s="1"/>
  <c r="Y12" i="11"/>
  <c r="Z12" i="11" s="1"/>
  <c r="M43" i="8"/>
  <c r="R14" i="11" s="1"/>
  <c r="Y14" i="11"/>
  <c r="Z14" i="11" s="1"/>
  <c r="M46" i="8"/>
  <c r="R17" i="11" s="1"/>
  <c r="Y17" i="11"/>
  <c r="Z17" i="11" s="1"/>
  <c r="M57" i="8"/>
  <c r="R28" i="11" s="1"/>
  <c r="Y28" i="11"/>
  <c r="Z28" i="11" s="1"/>
  <c r="M49" i="8"/>
  <c r="R20" i="11" s="1"/>
  <c r="Y20" i="11"/>
  <c r="Z20" i="11" s="1"/>
  <c r="M26" i="8"/>
  <c r="E21" i="11" s="1"/>
  <c r="M21" i="11"/>
  <c r="N21" i="11" s="1"/>
  <c r="M23" i="8"/>
  <c r="E18" i="11" s="1"/>
  <c r="M18" i="11"/>
  <c r="N18" i="11" s="1"/>
  <c r="M22" i="8"/>
  <c r="E17" i="11" s="1"/>
  <c r="M17" i="11"/>
  <c r="N17" i="11" s="1"/>
  <c r="M29" i="8"/>
  <c r="E24" i="11" s="1"/>
  <c r="M24" i="11"/>
  <c r="N24" i="11" s="1"/>
  <c r="M32" i="8"/>
  <c r="E27" i="11" s="1"/>
  <c r="M27" i="11"/>
  <c r="N27" i="11" s="1"/>
  <c r="M16" i="8"/>
  <c r="E11" i="11" s="1"/>
  <c r="M11" i="11"/>
  <c r="N11" i="11" s="1"/>
  <c r="M47" i="8"/>
  <c r="R18" i="11" s="1"/>
  <c r="Y18" i="11"/>
  <c r="Z18" i="11" s="1"/>
  <c r="M39" i="8"/>
  <c r="R10" i="11" s="1"/>
  <c r="Y10" i="11"/>
  <c r="Z10" i="11" s="1"/>
  <c r="H8" i="8"/>
  <c r="H7" i="8"/>
  <c r="M14" i="8"/>
  <c r="E9" i="11" s="1"/>
  <c r="Z7" i="11" l="1"/>
  <c r="N7" i="11"/>
  <c r="G38" i="1" l="1"/>
  <c r="G37" i="1"/>
  <c r="V10" i="7"/>
  <c r="V11" i="7"/>
  <c r="V12" i="7"/>
  <c r="V13" i="7"/>
  <c r="V14" i="7"/>
  <c r="V15" i="7"/>
  <c r="V16" i="7"/>
  <c r="V17" i="7"/>
  <c r="V18" i="7"/>
  <c r="V19" i="7"/>
  <c r="V20" i="7"/>
  <c r="V21" i="7"/>
  <c r="V22" i="7"/>
  <c r="V23" i="7"/>
  <c r="V24" i="7"/>
  <c r="V25" i="7"/>
  <c r="V26" i="7"/>
  <c r="V27" i="7"/>
  <c r="V28" i="7"/>
  <c r="V29" i="7"/>
  <c r="V30" i="7"/>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9" i="7"/>
  <c r="F9" i="7"/>
  <c r="F49" i="1"/>
  <c r="F48" i="1"/>
  <c r="P10" i="7"/>
  <c r="P11" i="7"/>
  <c r="P12" i="7"/>
  <c r="P13" i="7"/>
  <c r="P14" i="7"/>
  <c r="P15" i="7"/>
  <c r="P16" i="7"/>
  <c r="P17" i="7"/>
  <c r="P18" i="7"/>
  <c r="P19" i="7"/>
  <c r="P20" i="7"/>
  <c r="P21" i="7"/>
  <c r="P22" i="7"/>
  <c r="P23" i="7"/>
  <c r="P24" i="7"/>
  <c r="P25" i="7"/>
  <c r="P26" i="7"/>
  <c r="P27" i="7"/>
  <c r="P28" i="7"/>
  <c r="P29" i="7"/>
  <c r="P30" i="7"/>
  <c r="P31"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P60" i="7"/>
  <c r="P61" i="7"/>
  <c r="P62" i="7"/>
  <c r="P63" i="7"/>
  <c r="P64" i="7"/>
  <c r="P65" i="7"/>
  <c r="P66" i="7"/>
  <c r="P67" i="7"/>
  <c r="P68" i="7"/>
  <c r="P69" i="7"/>
  <c r="P70" i="7"/>
  <c r="P71" i="7"/>
  <c r="P72" i="7"/>
  <c r="P73" i="7"/>
  <c r="P74" i="7"/>
  <c r="P75" i="7"/>
  <c r="P76" i="7"/>
  <c r="P77" i="7"/>
  <c r="P78" i="7"/>
  <c r="P79" i="7"/>
  <c r="P80" i="7"/>
  <c r="P81" i="7"/>
  <c r="P82" i="7"/>
  <c r="P83" i="7"/>
  <c r="P84" i="7"/>
  <c r="P85" i="7"/>
  <c r="P86" i="7"/>
  <c r="P87" i="7"/>
  <c r="P88" i="7"/>
  <c r="P89" i="7"/>
  <c r="P90" i="7"/>
  <c r="P91" i="7"/>
  <c r="P92" i="7"/>
  <c r="P93" i="7"/>
  <c r="P94" i="7"/>
  <c r="P95" i="7"/>
  <c r="P96" i="7"/>
  <c r="P97" i="7"/>
  <c r="P98" i="7"/>
  <c r="P99" i="7"/>
  <c r="P100" i="7"/>
  <c r="P101" i="7"/>
  <c r="P102" i="7"/>
  <c r="P103" i="7"/>
  <c r="P104" i="7"/>
  <c r="P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1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43" i="6"/>
  <c r="F44" i="6"/>
  <c r="F45" i="6"/>
  <c r="F46" i="6"/>
  <c r="F47" i="6"/>
  <c r="F48" i="6"/>
  <c r="F49" i="6"/>
  <c r="F50" i="6"/>
  <c r="F51" i="6"/>
  <c r="F52" i="6"/>
  <c r="F53" i="6"/>
  <c r="F54" i="6"/>
  <c r="F55" i="6"/>
  <c r="F56" i="6"/>
  <c r="F57" i="6"/>
  <c r="F58" i="6"/>
  <c r="F59" i="6"/>
  <c r="F60" i="6"/>
  <c r="F61" i="6"/>
  <c r="F62" i="6"/>
  <c r="F63" i="6"/>
  <c r="F64" i="6"/>
  <c r="F65" i="6"/>
  <c r="F66" i="6"/>
  <c r="F67" i="6"/>
  <c r="F68" i="6"/>
  <c r="F69" i="6"/>
  <c r="F70" i="6"/>
  <c r="F71" i="6"/>
  <c r="F72" i="6"/>
  <c r="F73" i="6"/>
  <c r="F74" i="6"/>
  <c r="F75" i="6"/>
  <c r="F76" i="6"/>
  <c r="F77" i="6"/>
  <c r="F78" i="6"/>
  <c r="F79" i="6"/>
  <c r="F80" i="6"/>
  <c r="F81" i="6"/>
  <c r="F82" i="6"/>
  <c r="F83" i="6"/>
  <c r="F84" i="6"/>
  <c r="F85" i="6"/>
  <c r="F86" i="6"/>
  <c r="F87" i="6"/>
  <c r="F88" i="6"/>
  <c r="F89" i="6"/>
  <c r="F90" i="6"/>
  <c r="F91" i="6"/>
  <c r="F92" i="6"/>
  <c r="F93" i="6"/>
  <c r="F94" i="6"/>
  <c r="F95" i="6"/>
  <c r="F96" i="6"/>
  <c r="F97" i="6"/>
  <c r="F98" i="6"/>
  <c r="F99" i="6"/>
  <c r="F100" i="6"/>
  <c r="F101" i="6"/>
  <c r="F102" i="6"/>
  <c r="F103" i="6"/>
  <c r="F104" i="6"/>
  <c r="F105" i="6"/>
  <c r="F106" i="6"/>
  <c r="F107" i="6"/>
  <c r="F108" i="6"/>
  <c r="F109" i="6"/>
  <c r="F110" i="6"/>
  <c r="F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115" i="6"/>
  <c r="I210" i="6"/>
  <c r="J210" i="6" s="1"/>
  <c r="D210" i="6"/>
  <c r="I209" i="6"/>
  <c r="D209" i="6"/>
  <c r="I208" i="6"/>
  <c r="D208" i="6"/>
  <c r="I207" i="6"/>
  <c r="J207" i="6" s="1"/>
  <c r="D207" i="6"/>
  <c r="I206" i="6"/>
  <c r="J206" i="6" s="1"/>
  <c r="D206" i="6"/>
  <c r="I205" i="6"/>
  <c r="D205" i="6"/>
  <c r="I204" i="6"/>
  <c r="D204" i="6"/>
  <c r="I203" i="6"/>
  <c r="J203" i="6" s="1"/>
  <c r="D203" i="6"/>
  <c r="I202" i="6"/>
  <c r="J202" i="6" s="1"/>
  <c r="D202" i="6"/>
  <c r="I201" i="6"/>
  <c r="D201" i="6"/>
  <c r="I200" i="6"/>
  <c r="D200" i="6"/>
  <c r="I199" i="6"/>
  <c r="J199" i="6" s="1"/>
  <c r="D199" i="6"/>
  <c r="I198" i="6"/>
  <c r="J198" i="6" s="1"/>
  <c r="D198" i="6"/>
  <c r="I197" i="6"/>
  <c r="D197" i="6"/>
  <c r="I196" i="6"/>
  <c r="D196" i="6"/>
  <c r="I195" i="6"/>
  <c r="J195" i="6" s="1"/>
  <c r="D195" i="6"/>
  <c r="I194" i="6"/>
  <c r="J194" i="6" s="1"/>
  <c r="D194" i="6"/>
  <c r="I193" i="6"/>
  <c r="D193" i="6"/>
  <c r="I192" i="6"/>
  <c r="D192" i="6"/>
  <c r="I191" i="6"/>
  <c r="J191" i="6" s="1"/>
  <c r="D191" i="6"/>
  <c r="I190" i="6"/>
  <c r="J190" i="6" s="1"/>
  <c r="D190" i="6"/>
  <c r="I189" i="6"/>
  <c r="D189" i="6"/>
  <c r="I188" i="6"/>
  <c r="D188" i="6"/>
  <c r="I187" i="6"/>
  <c r="J187" i="6" s="1"/>
  <c r="D187" i="6"/>
  <c r="I186" i="6"/>
  <c r="J186" i="6" s="1"/>
  <c r="D186" i="6"/>
  <c r="I185" i="6"/>
  <c r="D185" i="6"/>
  <c r="I184" i="6"/>
  <c r="D184" i="6"/>
  <c r="I183" i="6"/>
  <c r="J183" i="6" s="1"/>
  <c r="D183" i="6"/>
  <c r="I182" i="6"/>
  <c r="J182" i="6" s="1"/>
  <c r="D182" i="6"/>
  <c r="I181" i="6"/>
  <c r="D181" i="6"/>
  <c r="I180" i="6"/>
  <c r="D180" i="6"/>
  <c r="I179" i="6"/>
  <c r="J179" i="6" s="1"/>
  <c r="D179" i="6"/>
  <c r="I178" i="6"/>
  <c r="J178" i="6" s="1"/>
  <c r="D178" i="6"/>
  <c r="I177" i="6"/>
  <c r="D177" i="6"/>
  <c r="I176" i="6"/>
  <c r="D176" i="6"/>
  <c r="I175" i="6"/>
  <c r="J175" i="6" s="1"/>
  <c r="D175" i="6"/>
  <c r="I174" i="6"/>
  <c r="J174" i="6" s="1"/>
  <c r="D174" i="6"/>
  <c r="I173" i="6"/>
  <c r="D173" i="6"/>
  <c r="I172" i="6"/>
  <c r="D172" i="6"/>
  <c r="I171" i="6"/>
  <c r="J171" i="6" s="1"/>
  <c r="D171" i="6"/>
  <c r="I170" i="6"/>
  <c r="J170" i="6" s="1"/>
  <c r="D170" i="6"/>
  <c r="I169" i="6"/>
  <c r="D169" i="6"/>
  <c r="I168" i="6"/>
  <c r="D168" i="6"/>
  <c r="I167" i="6"/>
  <c r="J167" i="6" s="1"/>
  <c r="D167" i="6"/>
  <c r="I166" i="6"/>
  <c r="J166" i="6" s="1"/>
  <c r="D166" i="6"/>
  <c r="I165" i="6"/>
  <c r="D165" i="6"/>
  <c r="I164" i="6"/>
  <c r="D164" i="6"/>
  <c r="I163" i="6"/>
  <c r="J163" i="6" s="1"/>
  <c r="D163" i="6"/>
  <c r="I162" i="6"/>
  <c r="J162" i="6" s="1"/>
  <c r="D162" i="6"/>
  <c r="I161" i="6"/>
  <c r="D161" i="6"/>
  <c r="I160" i="6"/>
  <c r="D160" i="6"/>
  <c r="I159" i="6"/>
  <c r="J159" i="6" s="1"/>
  <c r="D159" i="6"/>
  <c r="I158" i="6"/>
  <c r="J158" i="6" s="1"/>
  <c r="D158" i="6"/>
  <c r="I157" i="6"/>
  <c r="D157" i="6"/>
  <c r="I156" i="6"/>
  <c r="D156" i="6"/>
  <c r="I155" i="6"/>
  <c r="J155" i="6" s="1"/>
  <c r="D155" i="6"/>
  <c r="I154" i="6"/>
  <c r="J154" i="6" s="1"/>
  <c r="D154" i="6"/>
  <c r="I153" i="6"/>
  <c r="D153" i="6"/>
  <c r="I152" i="6"/>
  <c r="D152" i="6"/>
  <c r="I151" i="6"/>
  <c r="J151" i="6" s="1"/>
  <c r="D151" i="6"/>
  <c r="I150" i="6"/>
  <c r="J150" i="6" s="1"/>
  <c r="D150" i="6"/>
  <c r="I149" i="6"/>
  <c r="D149" i="6"/>
  <c r="I148" i="6"/>
  <c r="D148" i="6"/>
  <c r="I147" i="6"/>
  <c r="J147" i="6" s="1"/>
  <c r="D147" i="6"/>
  <c r="I146" i="6"/>
  <c r="J146" i="6" s="1"/>
  <c r="D146" i="6"/>
  <c r="I145" i="6"/>
  <c r="D145" i="6"/>
  <c r="I144" i="6"/>
  <c r="D144" i="6"/>
  <c r="I143" i="6"/>
  <c r="J143" i="6" s="1"/>
  <c r="D143" i="6"/>
  <c r="I142" i="6"/>
  <c r="J142" i="6" s="1"/>
  <c r="D142" i="6"/>
  <c r="I141" i="6"/>
  <c r="D141" i="6"/>
  <c r="I140" i="6"/>
  <c r="D140" i="6"/>
  <c r="I139" i="6"/>
  <c r="J139" i="6" s="1"/>
  <c r="D139" i="6"/>
  <c r="I138" i="6"/>
  <c r="J138" i="6" s="1"/>
  <c r="D138" i="6"/>
  <c r="I137" i="6"/>
  <c r="D137" i="6"/>
  <c r="I136" i="6"/>
  <c r="D136" i="6"/>
  <c r="I135" i="6"/>
  <c r="J135" i="6" s="1"/>
  <c r="D135" i="6"/>
  <c r="I134" i="6"/>
  <c r="J134" i="6" s="1"/>
  <c r="D134" i="6"/>
  <c r="I133" i="6"/>
  <c r="D133" i="6"/>
  <c r="I132" i="6"/>
  <c r="D132" i="6"/>
  <c r="I131" i="6"/>
  <c r="J131" i="6" s="1"/>
  <c r="D131" i="6"/>
  <c r="I130" i="6"/>
  <c r="J130" i="6" s="1"/>
  <c r="D130" i="6"/>
  <c r="I129" i="6"/>
  <c r="D129" i="6"/>
  <c r="I128" i="6"/>
  <c r="D128" i="6"/>
  <c r="I127" i="6"/>
  <c r="J127" i="6" s="1"/>
  <c r="D127" i="6"/>
  <c r="I126" i="6"/>
  <c r="J126" i="6" s="1"/>
  <c r="D126" i="6"/>
  <c r="I125" i="6"/>
  <c r="D125" i="6"/>
  <c r="I124" i="6"/>
  <c r="D124" i="6"/>
  <c r="I123" i="6"/>
  <c r="J123" i="6" s="1"/>
  <c r="D123" i="6"/>
  <c r="I122" i="6"/>
  <c r="J122" i="6" s="1"/>
  <c r="D122" i="6"/>
  <c r="I121" i="6"/>
  <c r="D121" i="6"/>
  <c r="I120" i="6"/>
  <c r="D120" i="6"/>
  <c r="I119" i="6"/>
  <c r="J119" i="6" s="1"/>
  <c r="D119" i="6"/>
  <c r="I118" i="6"/>
  <c r="J118" i="6" s="1"/>
  <c r="D118" i="6"/>
  <c r="I117" i="6"/>
  <c r="D117" i="6"/>
  <c r="I116" i="6"/>
  <c r="D116" i="6"/>
  <c r="I115" i="6"/>
  <c r="J115" i="6" s="1"/>
  <c r="D115" i="6"/>
  <c r="I110" i="6"/>
  <c r="J110" i="6" s="1"/>
  <c r="D110" i="6"/>
  <c r="I109" i="6"/>
  <c r="J109" i="6" s="1"/>
  <c r="D109" i="6"/>
  <c r="I108" i="6"/>
  <c r="J108" i="6" s="1"/>
  <c r="D108" i="6"/>
  <c r="I107" i="6"/>
  <c r="J107" i="6" s="1"/>
  <c r="D107" i="6"/>
  <c r="I106" i="6"/>
  <c r="J106" i="6" s="1"/>
  <c r="D106" i="6"/>
  <c r="I105" i="6"/>
  <c r="J105" i="6" s="1"/>
  <c r="D105" i="6"/>
  <c r="I104" i="6"/>
  <c r="J104" i="6" s="1"/>
  <c r="D104" i="6"/>
  <c r="I103" i="6"/>
  <c r="J103" i="6" s="1"/>
  <c r="D103" i="6"/>
  <c r="I102" i="6"/>
  <c r="J102" i="6" s="1"/>
  <c r="D102" i="6"/>
  <c r="I101" i="6"/>
  <c r="J101" i="6" s="1"/>
  <c r="D101" i="6"/>
  <c r="I100" i="6"/>
  <c r="J100" i="6" s="1"/>
  <c r="D100" i="6"/>
  <c r="I99" i="6"/>
  <c r="J99" i="6" s="1"/>
  <c r="D99" i="6"/>
  <c r="I98" i="6"/>
  <c r="J98" i="6" s="1"/>
  <c r="D98" i="6"/>
  <c r="I97" i="6"/>
  <c r="J97" i="6" s="1"/>
  <c r="D97" i="6"/>
  <c r="I96" i="6"/>
  <c r="J96" i="6" s="1"/>
  <c r="D96" i="6"/>
  <c r="I95" i="6"/>
  <c r="J95" i="6" s="1"/>
  <c r="D95" i="6"/>
  <c r="I94" i="6"/>
  <c r="J94" i="6" s="1"/>
  <c r="D94" i="6"/>
  <c r="I93" i="6"/>
  <c r="J93" i="6" s="1"/>
  <c r="D93" i="6"/>
  <c r="I92" i="6"/>
  <c r="J92" i="6" s="1"/>
  <c r="D92" i="6"/>
  <c r="I91" i="6"/>
  <c r="J91" i="6" s="1"/>
  <c r="D91" i="6"/>
  <c r="I90" i="6"/>
  <c r="J90" i="6" s="1"/>
  <c r="D90" i="6"/>
  <c r="I89" i="6"/>
  <c r="J89" i="6" s="1"/>
  <c r="D89" i="6"/>
  <c r="I88" i="6"/>
  <c r="J88" i="6" s="1"/>
  <c r="D88" i="6"/>
  <c r="I87" i="6"/>
  <c r="J87" i="6" s="1"/>
  <c r="D87" i="6"/>
  <c r="I86" i="6"/>
  <c r="J86" i="6" s="1"/>
  <c r="D86" i="6"/>
  <c r="I85" i="6"/>
  <c r="J85" i="6" s="1"/>
  <c r="D85" i="6"/>
  <c r="I84" i="6"/>
  <c r="J84" i="6" s="1"/>
  <c r="D84" i="6"/>
  <c r="I83" i="6"/>
  <c r="J83" i="6" s="1"/>
  <c r="D83" i="6"/>
  <c r="I82" i="6"/>
  <c r="J82" i="6" s="1"/>
  <c r="D82" i="6"/>
  <c r="I81" i="6"/>
  <c r="J81" i="6" s="1"/>
  <c r="D81" i="6"/>
  <c r="I80" i="6"/>
  <c r="J80" i="6" s="1"/>
  <c r="D80" i="6"/>
  <c r="I79" i="6"/>
  <c r="J79" i="6" s="1"/>
  <c r="D79" i="6"/>
  <c r="I78" i="6"/>
  <c r="J78" i="6" s="1"/>
  <c r="D78" i="6"/>
  <c r="I77" i="6"/>
  <c r="J77" i="6" s="1"/>
  <c r="D77" i="6"/>
  <c r="I76" i="6"/>
  <c r="J76" i="6" s="1"/>
  <c r="D76" i="6"/>
  <c r="I75" i="6"/>
  <c r="J75" i="6" s="1"/>
  <c r="D75" i="6"/>
  <c r="I74" i="6"/>
  <c r="J74" i="6" s="1"/>
  <c r="D74" i="6"/>
  <c r="I73" i="6"/>
  <c r="J73" i="6" s="1"/>
  <c r="D73" i="6"/>
  <c r="I72" i="6"/>
  <c r="J72" i="6" s="1"/>
  <c r="D72" i="6"/>
  <c r="I71" i="6"/>
  <c r="J71" i="6" s="1"/>
  <c r="D71" i="6"/>
  <c r="I70" i="6"/>
  <c r="J70" i="6" s="1"/>
  <c r="D70" i="6"/>
  <c r="I69" i="6"/>
  <c r="J69" i="6" s="1"/>
  <c r="D69" i="6"/>
  <c r="I68" i="6"/>
  <c r="J68" i="6" s="1"/>
  <c r="D68" i="6"/>
  <c r="I67" i="6"/>
  <c r="J67" i="6" s="1"/>
  <c r="D67" i="6"/>
  <c r="I66" i="6"/>
  <c r="J66" i="6" s="1"/>
  <c r="D66" i="6"/>
  <c r="I65" i="6"/>
  <c r="J65" i="6" s="1"/>
  <c r="D65" i="6"/>
  <c r="I64" i="6"/>
  <c r="J64" i="6" s="1"/>
  <c r="D64" i="6"/>
  <c r="I63" i="6"/>
  <c r="J63" i="6" s="1"/>
  <c r="D63" i="6"/>
  <c r="I62" i="6"/>
  <c r="J62" i="6" s="1"/>
  <c r="D62" i="6"/>
  <c r="I61" i="6"/>
  <c r="J61" i="6" s="1"/>
  <c r="D61" i="6"/>
  <c r="I60" i="6"/>
  <c r="J60" i="6" s="1"/>
  <c r="D60" i="6"/>
  <c r="I59" i="6"/>
  <c r="J59" i="6" s="1"/>
  <c r="D59" i="6"/>
  <c r="I58" i="6"/>
  <c r="J58" i="6" s="1"/>
  <c r="D58" i="6"/>
  <c r="I57" i="6"/>
  <c r="J57" i="6" s="1"/>
  <c r="D57" i="6"/>
  <c r="I56" i="6"/>
  <c r="J56" i="6" s="1"/>
  <c r="D56" i="6"/>
  <c r="I55" i="6"/>
  <c r="J55" i="6" s="1"/>
  <c r="D55" i="6"/>
  <c r="I54" i="6"/>
  <c r="J54" i="6" s="1"/>
  <c r="D54" i="6"/>
  <c r="I53" i="6"/>
  <c r="J53" i="6" s="1"/>
  <c r="D53" i="6"/>
  <c r="I52" i="6"/>
  <c r="J52" i="6" s="1"/>
  <c r="D52" i="6"/>
  <c r="I51" i="6"/>
  <c r="J51" i="6" s="1"/>
  <c r="D51" i="6"/>
  <c r="I50" i="6"/>
  <c r="J50" i="6" s="1"/>
  <c r="D50" i="6"/>
  <c r="I49" i="6"/>
  <c r="J49" i="6" s="1"/>
  <c r="D49" i="6"/>
  <c r="I48" i="6"/>
  <c r="J48" i="6" s="1"/>
  <c r="D48" i="6"/>
  <c r="I47" i="6"/>
  <c r="J47" i="6" s="1"/>
  <c r="D47" i="6"/>
  <c r="I46" i="6"/>
  <c r="J46" i="6" s="1"/>
  <c r="D46" i="6"/>
  <c r="I45" i="6"/>
  <c r="J45" i="6" s="1"/>
  <c r="D45" i="6"/>
  <c r="I44" i="6"/>
  <c r="J44" i="6" s="1"/>
  <c r="D44" i="6"/>
  <c r="I43" i="6"/>
  <c r="J43" i="6" s="1"/>
  <c r="D43" i="6"/>
  <c r="I42" i="6"/>
  <c r="J42" i="6" s="1"/>
  <c r="D42" i="6"/>
  <c r="I41" i="6"/>
  <c r="J41" i="6" s="1"/>
  <c r="D41" i="6"/>
  <c r="I40" i="6"/>
  <c r="J40" i="6" s="1"/>
  <c r="D40" i="6"/>
  <c r="I39" i="6"/>
  <c r="J39" i="6" s="1"/>
  <c r="D39" i="6"/>
  <c r="I38" i="6"/>
  <c r="J38" i="6" s="1"/>
  <c r="D38" i="6"/>
  <c r="I37" i="6"/>
  <c r="J37" i="6" s="1"/>
  <c r="D37" i="6"/>
  <c r="I36" i="6"/>
  <c r="J36" i="6" s="1"/>
  <c r="D36" i="6"/>
  <c r="I35" i="6"/>
  <c r="J35" i="6" s="1"/>
  <c r="D35" i="6"/>
  <c r="I34" i="6"/>
  <c r="J34" i="6" s="1"/>
  <c r="D34" i="6"/>
  <c r="I33" i="6"/>
  <c r="J33" i="6" s="1"/>
  <c r="D33" i="6"/>
  <c r="I32" i="6"/>
  <c r="J32" i="6" s="1"/>
  <c r="D32" i="6"/>
  <c r="I31" i="6"/>
  <c r="J31" i="6" s="1"/>
  <c r="D31" i="6"/>
  <c r="I30" i="6"/>
  <c r="J30" i="6" s="1"/>
  <c r="D30" i="6"/>
  <c r="I29" i="6"/>
  <c r="J29" i="6" s="1"/>
  <c r="D29" i="6"/>
  <c r="I28" i="6"/>
  <c r="J28" i="6" s="1"/>
  <c r="D28" i="6"/>
  <c r="I27" i="6"/>
  <c r="J27" i="6" s="1"/>
  <c r="D27" i="6"/>
  <c r="I26" i="6"/>
  <c r="J26" i="6" s="1"/>
  <c r="D26" i="6"/>
  <c r="I25" i="6"/>
  <c r="J25" i="6" s="1"/>
  <c r="D25" i="6"/>
  <c r="I24" i="6"/>
  <c r="J24" i="6" s="1"/>
  <c r="D24" i="6"/>
  <c r="I23" i="6"/>
  <c r="J23" i="6" s="1"/>
  <c r="D23" i="6"/>
  <c r="I22" i="6"/>
  <c r="J22" i="6" s="1"/>
  <c r="D22" i="6"/>
  <c r="I21" i="6"/>
  <c r="J21" i="6" s="1"/>
  <c r="D21" i="6"/>
  <c r="I20" i="6"/>
  <c r="J20" i="6" s="1"/>
  <c r="D20" i="6"/>
  <c r="I19" i="6"/>
  <c r="J19" i="6" s="1"/>
  <c r="D19" i="6"/>
  <c r="I18" i="6"/>
  <c r="J18" i="6" s="1"/>
  <c r="D18" i="6"/>
  <c r="I17" i="6"/>
  <c r="J17" i="6" s="1"/>
  <c r="D17" i="6"/>
  <c r="I16" i="6"/>
  <c r="J16" i="6" s="1"/>
  <c r="D16" i="6"/>
  <c r="I15" i="6"/>
  <c r="J15" i="6" s="1"/>
  <c r="D15" i="6"/>
  <c r="C8" i="6"/>
  <c r="C7" i="6"/>
  <c r="I115" i="4"/>
  <c r="J115" i="4" s="1"/>
  <c r="K115" i="4" s="1"/>
  <c r="M115" i="4" s="1"/>
  <c r="Q10" i="7" s="1"/>
  <c r="I116" i="4"/>
  <c r="J116" i="4" s="1"/>
  <c r="K116" i="4" s="1"/>
  <c r="M116" i="4" s="1"/>
  <c r="Q11" i="7" s="1"/>
  <c r="I117" i="4"/>
  <c r="J117" i="4" s="1"/>
  <c r="K117" i="4" s="1"/>
  <c r="M117" i="4" s="1"/>
  <c r="Q12" i="7" s="1"/>
  <c r="I118" i="4"/>
  <c r="J118" i="4" s="1"/>
  <c r="K118" i="4" s="1"/>
  <c r="M118" i="4" s="1"/>
  <c r="Q13" i="7" s="1"/>
  <c r="I119" i="4"/>
  <c r="J119" i="4" s="1"/>
  <c r="K119" i="4" s="1"/>
  <c r="M119" i="4" s="1"/>
  <c r="Q14" i="7" s="1"/>
  <c r="I120" i="4"/>
  <c r="J120" i="4" s="1"/>
  <c r="K120" i="4" s="1"/>
  <c r="M120" i="4" s="1"/>
  <c r="Q15" i="7" s="1"/>
  <c r="I121" i="4"/>
  <c r="J121" i="4" s="1"/>
  <c r="K121" i="4" s="1"/>
  <c r="M121" i="4" s="1"/>
  <c r="Q16" i="7" s="1"/>
  <c r="I122" i="4"/>
  <c r="J122" i="4" s="1"/>
  <c r="K122" i="4" s="1"/>
  <c r="M122" i="4" s="1"/>
  <c r="Q17" i="7" s="1"/>
  <c r="I123" i="4"/>
  <c r="J123" i="4" s="1"/>
  <c r="K123" i="4" s="1"/>
  <c r="M123" i="4" s="1"/>
  <c r="Q18" i="7" s="1"/>
  <c r="I124" i="4"/>
  <c r="J124" i="4" s="1"/>
  <c r="K124" i="4" s="1"/>
  <c r="M124" i="4" s="1"/>
  <c r="Q19" i="7" s="1"/>
  <c r="I125" i="4"/>
  <c r="J125" i="4" s="1"/>
  <c r="K125" i="4" s="1"/>
  <c r="M125" i="4" s="1"/>
  <c r="Q20" i="7" s="1"/>
  <c r="I126" i="4"/>
  <c r="J126" i="4" s="1"/>
  <c r="K126" i="4" s="1"/>
  <c r="M126" i="4" s="1"/>
  <c r="Q21" i="7" s="1"/>
  <c r="I127" i="4"/>
  <c r="J127" i="4" s="1"/>
  <c r="K127" i="4" s="1"/>
  <c r="M127" i="4" s="1"/>
  <c r="Q22" i="7" s="1"/>
  <c r="I128" i="4"/>
  <c r="J128" i="4" s="1"/>
  <c r="K128" i="4" s="1"/>
  <c r="M128" i="4" s="1"/>
  <c r="Q23" i="7" s="1"/>
  <c r="I129" i="4"/>
  <c r="J129" i="4" s="1"/>
  <c r="K129" i="4" s="1"/>
  <c r="M129" i="4" s="1"/>
  <c r="Q24" i="7" s="1"/>
  <c r="I130" i="4"/>
  <c r="J130" i="4" s="1"/>
  <c r="K130" i="4" s="1"/>
  <c r="M130" i="4" s="1"/>
  <c r="Q25" i="7" s="1"/>
  <c r="I131" i="4"/>
  <c r="J131" i="4" s="1"/>
  <c r="K131" i="4" s="1"/>
  <c r="M131" i="4" s="1"/>
  <c r="Q26" i="7" s="1"/>
  <c r="I132" i="4"/>
  <c r="J132" i="4" s="1"/>
  <c r="K132" i="4" s="1"/>
  <c r="M132" i="4" s="1"/>
  <c r="Q27" i="7" s="1"/>
  <c r="I133" i="4"/>
  <c r="J133" i="4" s="1"/>
  <c r="K133" i="4" s="1"/>
  <c r="M133" i="4" s="1"/>
  <c r="Q28" i="7" s="1"/>
  <c r="I134" i="4"/>
  <c r="J134" i="4" s="1"/>
  <c r="K134" i="4" s="1"/>
  <c r="M134" i="4" s="1"/>
  <c r="Q29" i="7" s="1"/>
  <c r="I135" i="4"/>
  <c r="J135" i="4" s="1"/>
  <c r="K135" i="4" s="1"/>
  <c r="M135" i="4" s="1"/>
  <c r="Q30" i="7" s="1"/>
  <c r="I136" i="4"/>
  <c r="J136" i="4" s="1"/>
  <c r="K136" i="4" s="1"/>
  <c r="M136" i="4" s="1"/>
  <c r="Q31" i="7" s="1"/>
  <c r="I137" i="4"/>
  <c r="J137" i="4" s="1"/>
  <c r="K137" i="4" s="1"/>
  <c r="M137" i="4" s="1"/>
  <c r="Q32" i="7" s="1"/>
  <c r="I138" i="4"/>
  <c r="J138" i="4" s="1"/>
  <c r="K138" i="4" s="1"/>
  <c r="M138" i="4" s="1"/>
  <c r="Q33" i="7" s="1"/>
  <c r="I139" i="4"/>
  <c r="J139" i="4" s="1"/>
  <c r="K139" i="4" s="1"/>
  <c r="M139" i="4" s="1"/>
  <c r="Q34" i="7" s="1"/>
  <c r="I140" i="4"/>
  <c r="J140" i="4" s="1"/>
  <c r="K140" i="4" s="1"/>
  <c r="M140" i="4" s="1"/>
  <c r="Q35" i="7" s="1"/>
  <c r="I141" i="4"/>
  <c r="J141" i="4" s="1"/>
  <c r="K141" i="4" s="1"/>
  <c r="M141" i="4" s="1"/>
  <c r="Q36" i="7" s="1"/>
  <c r="I142" i="4"/>
  <c r="J142" i="4" s="1"/>
  <c r="K142" i="4" s="1"/>
  <c r="M142" i="4" s="1"/>
  <c r="Q37" i="7" s="1"/>
  <c r="I143" i="4"/>
  <c r="J143" i="4" s="1"/>
  <c r="K143" i="4" s="1"/>
  <c r="M143" i="4" s="1"/>
  <c r="Q38" i="7" s="1"/>
  <c r="I144" i="4"/>
  <c r="J144" i="4" s="1"/>
  <c r="K144" i="4" s="1"/>
  <c r="M144" i="4" s="1"/>
  <c r="Q39" i="7" s="1"/>
  <c r="I145" i="4"/>
  <c r="J145" i="4" s="1"/>
  <c r="K145" i="4" s="1"/>
  <c r="M145" i="4" s="1"/>
  <c r="Q40" i="7" s="1"/>
  <c r="I146" i="4"/>
  <c r="J146" i="4" s="1"/>
  <c r="K146" i="4" s="1"/>
  <c r="M146" i="4" s="1"/>
  <c r="Q41" i="7" s="1"/>
  <c r="I147" i="4"/>
  <c r="J147" i="4" s="1"/>
  <c r="K147" i="4" s="1"/>
  <c r="M147" i="4" s="1"/>
  <c r="Q42" i="7" s="1"/>
  <c r="I148" i="4"/>
  <c r="J148" i="4" s="1"/>
  <c r="K148" i="4" s="1"/>
  <c r="M148" i="4" s="1"/>
  <c r="Q43" i="7" s="1"/>
  <c r="I149" i="4"/>
  <c r="J149" i="4" s="1"/>
  <c r="K149" i="4" s="1"/>
  <c r="M149" i="4" s="1"/>
  <c r="Q44" i="7" s="1"/>
  <c r="I150" i="4"/>
  <c r="J150" i="4" s="1"/>
  <c r="K150" i="4" s="1"/>
  <c r="M150" i="4" s="1"/>
  <c r="Q45" i="7" s="1"/>
  <c r="I151" i="4"/>
  <c r="J151" i="4" s="1"/>
  <c r="K151" i="4" s="1"/>
  <c r="M151" i="4" s="1"/>
  <c r="Q46" i="7" s="1"/>
  <c r="I152" i="4"/>
  <c r="J152" i="4" s="1"/>
  <c r="K152" i="4" s="1"/>
  <c r="M152" i="4" s="1"/>
  <c r="Q47" i="7" s="1"/>
  <c r="I153" i="4"/>
  <c r="J153" i="4" s="1"/>
  <c r="K153" i="4" s="1"/>
  <c r="M153" i="4" s="1"/>
  <c r="Q48" i="7" s="1"/>
  <c r="I154" i="4"/>
  <c r="J154" i="4" s="1"/>
  <c r="K154" i="4" s="1"/>
  <c r="M154" i="4" s="1"/>
  <c r="Q49" i="7" s="1"/>
  <c r="I155" i="4"/>
  <c r="J155" i="4" s="1"/>
  <c r="K155" i="4" s="1"/>
  <c r="M155" i="4" s="1"/>
  <c r="Q50" i="7" s="1"/>
  <c r="I156" i="4"/>
  <c r="J156" i="4" s="1"/>
  <c r="K156" i="4" s="1"/>
  <c r="M156" i="4" s="1"/>
  <c r="Q51" i="7" s="1"/>
  <c r="I157" i="4"/>
  <c r="J157" i="4" s="1"/>
  <c r="K157" i="4" s="1"/>
  <c r="M157" i="4" s="1"/>
  <c r="Q52" i="7" s="1"/>
  <c r="I158" i="4"/>
  <c r="J158" i="4" s="1"/>
  <c r="K158" i="4" s="1"/>
  <c r="M158" i="4" s="1"/>
  <c r="Q53" i="7" s="1"/>
  <c r="I159" i="4"/>
  <c r="J159" i="4" s="1"/>
  <c r="K159" i="4" s="1"/>
  <c r="M159" i="4" s="1"/>
  <c r="Q54" i="7" s="1"/>
  <c r="I160" i="4"/>
  <c r="J160" i="4" s="1"/>
  <c r="K160" i="4" s="1"/>
  <c r="M160" i="4" s="1"/>
  <c r="Q55" i="7" s="1"/>
  <c r="I161" i="4"/>
  <c r="J161" i="4" s="1"/>
  <c r="K161" i="4" s="1"/>
  <c r="M161" i="4" s="1"/>
  <c r="Q56" i="7" s="1"/>
  <c r="I162" i="4"/>
  <c r="J162" i="4" s="1"/>
  <c r="K162" i="4" s="1"/>
  <c r="M162" i="4" s="1"/>
  <c r="Q57" i="7" s="1"/>
  <c r="I163" i="4"/>
  <c r="J163" i="4" s="1"/>
  <c r="K163" i="4" s="1"/>
  <c r="M163" i="4" s="1"/>
  <c r="Q58" i="7" s="1"/>
  <c r="I164" i="4"/>
  <c r="J164" i="4" s="1"/>
  <c r="K164" i="4" s="1"/>
  <c r="M164" i="4" s="1"/>
  <c r="Q59" i="7" s="1"/>
  <c r="I165" i="4"/>
  <c r="J165" i="4" s="1"/>
  <c r="K165" i="4" s="1"/>
  <c r="M165" i="4" s="1"/>
  <c r="Q60" i="7" s="1"/>
  <c r="I166" i="4"/>
  <c r="J166" i="4" s="1"/>
  <c r="K166" i="4" s="1"/>
  <c r="M166" i="4" s="1"/>
  <c r="Q61" i="7" s="1"/>
  <c r="I167" i="4"/>
  <c r="J167" i="4" s="1"/>
  <c r="K167" i="4" s="1"/>
  <c r="M167" i="4" s="1"/>
  <c r="Q62" i="7" s="1"/>
  <c r="I168" i="4"/>
  <c r="J168" i="4" s="1"/>
  <c r="K168" i="4" s="1"/>
  <c r="M168" i="4" s="1"/>
  <c r="Q63" i="7" s="1"/>
  <c r="I169" i="4"/>
  <c r="J169" i="4" s="1"/>
  <c r="K169" i="4" s="1"/>
  <c r="M169" i="4" s="1"/>
  <c r="Q64" i="7" s="1"/>
  <c r="I170" i="4"/>
  <c r="J170" i="4" s="1"/>
  <c r="K170" i="4" s="1"/>
  <c r="M170" i="4" s="1"/>
  <c r="Q65" i="7" s="1"/>
  <c r="I171" i="4"/>
  <c r="J171" i="4" s="1"/>
  <c r="K171" i="4" s="1"/>
  <c r="M171" i="4" s="1"/>
  <c r="Q66" i="7" s="1"/>
  <c r="I172" i="4"/>
  <c r="J172" i="4" s="1"/>
  <c r="K172" i="4" s="1"/>
  <c r="M172" i="4" s="1"/>
  <c r="Q67" i="7" s="1"/>
  <c r="I173" i="4"/>
  <c r="J173" i="4" s="1"/>
  <c r="K173" i="4" s="1"/>
  <c r="M173" i="4" s="1"/>
  <c r="Q68" i="7" s="1"/>
  <c r="I174" i="4"/>
  <c r="J174" i="4" s="1"/>
  <c r="K174" i="4" s="1"/>
  <c r="M174" i="4" s="1"/>
  <c r="Q69" i="7" s="1"/>
  <c r="I175" i="4"/>
  <c r="J175" i="4" s="1"/>
  <c r="K175" i="4" s="1"/>
  <c r="M175" i="4" s="1"/>
  <c r="Q70" i="7" s="1"/>
  <c r="I176" i="4"/>
  <c r="J176" i="4" s="1"/>
  <c r="K176" i="4" s="1"/>
  <c r="M176" i="4" s="1"/>
  <c r="Q71" i="7" s="1"/>
  <c r="I177" i="4"/>
  <c r="J177" i="4" s="1"/>
  <c r="K177" i="4" s="1"/>
  <c r="M177" i="4" s="1"/>
  <c r="Q72" i="7" s="1"/>
  <c r="I178" i="4"/>
  <c r="J178" i="4" s="1"/>
  <c r="K178" i="4" s="1"/>
  <c r="M178" i="4" s="1"/>
  <c r="Q73" i="7" s="1"/>
  <c r="I179" i="4"/>
  <c r="J179" i="4" s="1"/>
  <c r="K179" i="4" s="1"/>
  <c r="M179" i="4" s="1"/>
  <c r="Q74" i="7" s="1"/>
  <c r="I180" i="4"/>
  <c r="J180" i="4" s="1"/>
  <c r="K180" i="4" s="1"/>
  <c r="M180" i="4" s="1"/>
  <c r="Q75" i="7" s="1"/>
  <c r="I181" i="4"/>
  <c r="J181" i="4" s="1"/>
  <c r="K181" i="4" s="1"/>
  <c r="M181" i="4" s="1"/>
  <c r="Q76" i="7" s="1"/>
  <c r="I182" i="4"/>
  <c r="J182" i="4" s="1"/>
  <c r="K182" i="4" s="1"/>
  <c r="M182" i="4" s="1"/>
  <c r="Q77" i="7" s="1"/>
  <c r="I183" i="4"/>
  <c r="J183" i="4" s="1"/>
  <c r="K183" i="4" s="1"/>
  <c r="M183" i="4" s="1"/>
  <c r="Q78" i="7" s="1"/>
  <c r="I184" i="4"/>
  <c r="J184" i="4" s="1"/>
  <c r="K184" i="4" s="1"/>
  <c r="M184" i="4" s="1"/>
  <c r="Q79" i="7" s="1"/>
  <c r="I185" i="4"/>
  <c r="J185" i="4" s="1"/>
  <c r="K185" i="4" s="1"/>
  <c r="M185" i="4" s="1"/>
  <c r="Q80" i="7" s="1"/>
  <c r="I186" i="4"/>
  <c r="J186" i="4" s="1"/>
  <c r="K186" i="4" s="1"/>
  <c r="M186" i="4" s="1"/>
  <c r="Q81" i="7" s="1"/>
  <c r="I187" i="4"/>
  <c r="J187" i="4" s="1"/>
  <c r="K187" i="4" s="1"/>
  <c r="M187" i="4" s="1"/>
  <c r="Q82" i="7" s="1"/>
  <c r="I188" i="4"/>
  <c r="J188" i="4" s="1"/>
  <c r="K188" i="4" s="1"/>
  <c r="M188" i="4" s="1"/>
  <c r="Q83" i="7" s="1"/>
  <c r="I189" i="4"/>
  <c r="J189" i="4" s="1"/>
  <c r="K189" i="4" s="1"/>
  <c r="M189" i="4" s="1"/>
  <c r="Q84" i="7" s="1"/>
  <c r="I190" i="4"/>
  <c r="J190" i="4" s="1"/>
  <c r="K190" i="4" s="1"/>
  <c r="M190" i="4" s="1"/>
  <c r="Q85" i="7" s="1"/>
  <c r="I191" i="4"/>
  <c r="J191" i="4" s="1"/>
  <c r="K191" i="4" s="1"/>
  <c r="M191" i="4" s="1"/>
  <c r="Q86" i="7" s="1"/>
  <c r="I192" i="4"/>
  <c r="J192" i="4" s="1"/>
  <c r="K192" i="4" s="1"/>
  <c r="M192" i="4" s="1"/>
  <c r="Q87" i="7" s="1"/>
  <c r="I193" i="4"/>
  <c r="J193" i="4" s="1"/>
  <c r="K193" i="4" s="1"/>
  <c r="M193" i="4" s="1"/>
  <c r="Q88" i="7" s="1"/>
  <c r="I194" i="4"/>
  <c r="J194" i="4" s="1"/>
  <c r="K194" i="4" s="1"/>
  <c r="M194" i="4" s="1"/>
  <c r="Q89" i="7" s="1"/>
  <c r="I195" i="4"/>
  <c r="J195" i="4" s="1"/>
  <c r="K195" i="4" s="1"/>
  <c r="M195" i="4" s="1"/>
  <c r="Q90" i="7" s="1"/>
  <c r="I196" i="4"/>
  <c r="J196" i="4" s="1"/>
  <c r="K196" i="4" s="1"/>
  <c r="M196" i="4" s="1"/>
  <c r="Q91" i="7" s="1"/>
  <c r="I197" i="4"/>
  <c r="J197" i="4" s="1"/>
  <c r="K197" i="4" s="1"/>
  <c r="M197" i="4" s="1"/>
  <c r="Q92" i="7" s="1"/>
  <c r="I198" i="4"/>
  <c r="J198" i="4" s="1"/>
  <c r="K198" i="4" s="1"/>
  <c r="M198" i="4" s="1"/>
  <c r="Q93" i="7" s="1"/>
  <c r="I199" i="4"/>
  <c r="J199" i="4" s="1"/>
  <c r="K199" i="4" s="1"/>
  <c r="M199" i="4" s="1"/>
  <c r="Q94" i="7" s="1"/>
  <c r="I200" i="4"/>
  <c r="J200" i="4" s="1"/>
  <c r="K200" i="4" s="1"/>
  <c r="M200" i="4" s="1"/>
  <c r="Q95" i="7" s="1"/>
  <c r="I201" i="4"/>
  <c r="J201" i="4" s="1"/>
  <c r="K201" i="4" s="1"/>
  <c r="M201" i="4" s="1"/>
  <c r="Q96" i="7" s="1"/>
  <c r="I202" i="4"/>
  <c r="J202" i="4" s="1"/>
  <c r="K202" i="4" s="1"/>
  <c r="M202" i="4" s="1"/>
  <c r="Q97" i="7" s="1"/>
  <c r="I203" i="4"/>
  <c r="J203" i="4" s="1"/>
  <c r="K203" i="4" s="1"/>
  <c r="M203" i="4" s="1"/>
  <c r="Q98" i="7" s="1"/>
  <c r="I204" i="4"/>
  <c r="J204" i="4" s="1"/>
  <c r="K204" i="4" s="1"/>
  <c r="M204" i="4" s="1"/>
  <c r="Q99" i="7" s="1"/>
  <c r="I205" i="4"/>
  <c r="J205" i="4" s="1"/>
  <c r="K205" i="4" s="1"/>
  <c r="M205" i="4" s="1"/>
  <c r="Q100" i="7" s="1"/>
  <c r="I206" i="4"/>
  <c r="J206" i="4" s="1"/>
  <c r="K206" i="4" s="1"/>
  <c r="M206" i="4" s="1"/>
  <c r="Q101" i="7" s="1"/>
  <c r="I207" i="4"/>
  <c r="J207" i="4" s="1"/>
  <c r="K207" i="4" s="1"/>
  <c r="M207" i="4" s="1"/>
  <c r="Q102" i="7" s="1"/>
  <c r="I208" i="4"/>
  <c r="J208" i="4" s="1"/>
  <c r="K208" i="4" s="1"/>
  <c r="M208" i="4" s="1"/>
  <c r="Q103" i="7" s="1"/>
  <c r="I209" i="4"/>
  <c r="J209" i="4" s="1"/>
  <c r="K209" i="4" s="1"/>
  <c r="M209" i="4" s="1"/>
  <c r="Q104" i="7" s="1"/>
  <c r="I114" i="4"/>
  <c r="J114" i="4" s="1"/>
  <c r="K114" i="4" s="1"/>
  <c r="J15" i="4"/>
  <c r="K15" i="4" s="1"/>
  <c r="M15" i="4" s="1"/>
  <c r="D10" i="7" s="1"/>
  <c r="J16" i="4"/>
  <c r="K16" i="4" s="1"/>
  <c r="M16" i="4" s="1"/>
  <c r="D11" i="7" s="1"/>
  <c r="J17" i="4"/>
  <c r="K17" i="4" s="1"/>
  <c r="M17" i="4" s="1"/>
  <c r="D12" i="7" s="1"/>
  <c r="J18" i="4"/>
  <c r="K18" i="4" s="1"/>
  <c r="M18" i="4" s="1"/>
  <c r="D13" i="7" s="1"/>
  <c r="J19" i="4"/>
  <c r="K19" i="4" s="1"/>
  <c r="M19" i="4" s="1"/>
  <c r="D14" i="7" s="1"/>
  <c r="J20" i="4"/>
  <c r="K20" i="4" s="1"/>
  <c r="M20" i="4" s="1"/>
  <c r="D15" i="7" s="1"/>
  <c r="J21" i="4"/>
  <c r="K21" i="4" s="1"/>
  <c r="M21" i="4" s="1"/>
  <c r="D16" i="7" s="1"/>
  <c r="J22" i="4"/>
  <c r="K22" i="4" s="1"/>
  <c r="M22" i="4" s="1"/>
  <c r="D17" i="7" s="1"/>
  <c r="J23" i="4"/>
  <c r="K23" i="4" s="1"/>
  <c r="M23" i="4" s="1"/>
  <c r="D18" i="7" s="1"/>
  <c r="J24" i="4"/>
  <c r="K24" i="4" s="1"/>
  <c r="M24" i="4" s="1"/>
  <c r="D19" i="7" s="1"/>
  <c r="J25" i="4"/>
  <c r="K25" i="4" s="1"/>
  <c r="M25" i="4" s="1"/>
  <c r="D20" i="7" s="1"/>
  <c r="J26" i="4"/>
  <c r="K26" i="4" s="1"/>
  <c r="M26" i="4" s="1"/>
  <c r="D21" i="7" s="1"/>
  <c r="J27" i="4"/>
  <c r="K27" i="4" s="1"/>
  <c r="M27" i="4" s="1"/>
  <c r="D22" i="7" s="1"/>
  <c r="J28" i="4"/>
  <c r="K28" i="4" s="1"/>
  <c r="M28" i="4" s="1"/>
  <c r="D23" i="7" s="1"/>
  <c r="J29" i="4"/>
  <c r="K29" i="4" s="1"/>
  <c r="M29" i="4" s="1"/>
  <c r="D24" i="7" s="1"/>
  <c r="J30" i="4"/>
  <c r="K30" i="4" s="1"/>
  <c r="M30" i="4" s="1"/>
  <c r="D25" i="7" s="1"/>
  <c r="J31" i="4"/>
  <c r="K31" i="4" s="1"/>
  <c r="M31" i="4" s="1"/>
  <c r="D26" i="7" s="1"/>
  <c r="J32" i="4"/>
  <c r="K32" i="4" s="1"/>
  <c r="M32" i="4" s="1"/>
  <c r="D27" i="7" s="1"/>
  <c r="J33" i="4"/>
  <c r="K33" i="4" s="1"/>
  <c r="M33" i="4" s="1"/>
  <c r="D28" i="7" s="1"/>
  <c r="J34" i="4"/>
  <c r="K34" i="4" s="1"/>
  <c r="M34" i="4" s="1"/>
  <c r="D29" i="7" s="1"/>
  <c r="J35" i="4"/>
  <c r="K35" i="4" s="1"/>
  <c r="M35" i="4" s="1"/>
  <c r="D30" i="7" s="1"/>
  <c r="J36" i="4"/>
  <c r="K36" i="4" s="1"/>
  <c r="M36" i="4" s="1"/>
  <c r="D31" i="7" s="1"/>
  <c r="J37" i="4"/>
  <c r="K37" i="4" s="1"/>
  <c r="M37" i="4" s="1"/>
  <c r="D32" i="7" s="1"/>
  <c r="J38" i="4"/>
  <c r="K38" i="4" s="1"/>
  <c r="M38" i="4" s="1"/>
  <c r="D33" i="7" s="1"/>
  <c r="J39" i="4"/>
  <c r="K39" i="4" s="1"/>
  <c r="M39" i="4" s="1"/>
  <c r="D34" i="7" s="1"/>
  <c r="J40" i="4"/>
  <c r="K40" i="4" s="1"/>
  <c r="M40" i="4" s="1"/>
  <c r="D35" i="7" s="1"/>
  <c r="J41" i="4"/>
  <c r="K41" i="4" s="1"/>
  <c r="M41" i="4" s="1"/>
  <c r="D36" i="7" s="1"/>
  <c r="J42" i="4"/>
  <c r="K42" i="4" s="1"/>
  <c r="M42" i="4" s="1"/>
  <c r="D37" i="7" s="1"/>
  <c r="J43" i="4"/>
  <c r="K43" i="4" s="1"/>
  <c r="M43" i="4" s="1"/>
  <c r="D38" i="7" s="1"/>
  <c r="J44" i="4"/>
  <c r="K44" i="4" s="1"/>
  <c r="M44" i="4" s="1"/>
  <c r="D39" i="7" s="1"/>
  <c r="J45" i="4"/>
  <c r="K45" i="4" s="1"/>
  <c r="M45" i="4" s="1"/>
  <c r="D40" i="7" s="1"/>
  <c r="J46" i="4"/>
  <c r="K46" i="4" s="1"/>
  <c r="M46" i="4" s="1"/>
  <c r="D41" i="7" s="1"/>
  <c r="J47" i="4"/>
  <c r="K47" i="4" s="1"/>
  <c r="M47" i="4" s="1"/>
  <c r="D42" i="7" s="1"/>
  <c r="J48" i="4"/>
  <c r="K48" i="4" s="1"/>
  <c r="M48" i="4" s="1"/>
  <c r="D43" i="7" s="1"/>
  <c r="J49" i="4"/>
  <c r="K49" i="4" s="1"/>
  <c r="M49" i="4" s="1"/>
  <c r="D44" i="7" s="1"/>
  <c r="J50" i="4"/>
  <c r="K50" i="4" s="1"/>
  <c r="M50" i="4" s="1"/>
  <c r="D45" i="7" s="1"/>
  <c r="J51" i="4"/>
  <c r="K51" i="4" s="1"/>
  <c r="M51" i="4" s="1"/>
  <c r="D46" i="7" s="1"/>
  <c r="J52" i="4"/>
  <c r="K52" i="4" s="1"/>
  <c r="M52" i="4" s="1"/>
  <c r="D47" i="7" s="1"/>
  <c r="J53" i="4"/>
  <c r="K53" i="4" s="1"/>
  <c r="M53" i="4" s="1"/>
  <c r="D48" i="7" s="1"/>
  <c r="J54" i="4"/>
  <c r="K54" i="4" s="1"/>
  <c r="M54" i="4" s="1"/>
  <c r="D49" i="7" s="1"/>
  <c r="J55" i="4"/>
  <c r="K55" i="4" s="1"/>
  <c r="M55" i="4" s="1"/>
  <c r="D50" i="7" s="1"/>
  <c r="J56" i="4"/>
  <c r="K56" i="4" s="1"/>
  <c r="M56" i="4" s="1"/>
  <c r="D51" i="7" s="1"/>
  <c r="J57" i="4"/>
  <c r="K57" i="4" s="1"/>
  <c r="M57" i="4" s="1"/>
  <c r="D52" i="7" s="1"/>
  <c r="J58" i="4"/>
  <c r="K58" i="4" s="1"/>
  <c r="M58" i="4" s="1"/>
  <c r="D53" i="7" s="1"/>
  <c r="J59" i="4"/>
  <c r="K59" i="4" s="1"/>
  <c r="M59" i="4" s="1"/>
  <c r="D54" i="7" s="1"/>
  <c r="J60" i="4"/>
  <c r="K60" i="4" s="1"/>
  <c r="M60" i="4" s="1"/>
  <c r="D55" i="7" s="1"/>
  <c r="J61" i="4"/>
  <c r="K61" i="4" s="1"/>
  <c r="M61" i="4" s="1"/>
  <c r="D56" i="7" s="1"/>
  <c r="J62" i="4"/>
  <c r="K62" i="4" s="1"/>
  <c r="M62" i="4" s="1"/>
  <c r="D57" i="7" s="1"/>
  <c r="J63" i="4"/>
  <c r="K63" i="4" s="1"/>
  <c r="M63" i="4" s="1"/>
  <c r="D58" i="7" s="1"/>
  <c r="J64" i="4"/>
  <c r="K64" i="4" s="1"/>
  <c r="M64" i="4" s="1"/>
  <c r="D59" i="7" s="1"/>
  <c r="J65" i="4"/>
  <c r="K65" i="4" s="1"/>
  <c r="M65" i="4" s="1"/>
  <c r="D60" i="7" s="1"/>
  <c r="J66" i="4"/>
  <c r="K66" i="4" s="1"/>
  <c r="M66" i="4" s="1"/>
  <c r="D61" i="7" s="1"/>
  <c r="J67" i="4"/>
  <c r="K67" i="4" s="1"/>
  <c r="M67" i="4" s="1"/>
  <c r="D62" i="7" s="1"/>
  <c r="J68" i="4"/>
  <c r="K68" i="4" s="1"/>
  <c r="M68" i="4" s="1"/>
  <c r="D63" i="7" s="1"/>
  <c r="J69" i="4"/>
  <c r="K69" i="4" s="1"/>
  <c r="M69" i="4" s="1"/>
  <c r="D64" i="7" s="1"/>
  <c r="J70" i="4"/>
  <c r="K70" i="4" s="1"/>
  <c r="M70" i="4" s="1"/>
  <c r="D65" i="7" s="1"/>
  <c r="J71" i="4"/>
  <c r="K71" i="4" s="1"/>
  <c r="M71" i="4" s="1"/>
  <c r="D66" i="7" s="1"/>
  <c r="J72" i="4"/>
  <c r="K72" i="4" s="1"/>
  <c r="M72" i="4" s="1"/>
  <c r="D67" i="7" s="1"/>
  <c r="J73" i="4"/>
  <c r="K73" i="4" s="1"/>
  <c r="M73" i="4" s="1"/>
  <c r="D68" i="7" s="1"/>
  <c r="J74" i="4"/>
  <c r="K74" i="4" s="1"/>
  <c r="M74" i="4" s="1"/>
  <c r="D69" i="7" s="1"/>
  <c r="J75" i="4"/>
  <c r="K75" i="4" s="1"/>
  <c r="M75" i="4" s="1"/>
  <c r="D70" i="7" s="1"/>
  <c r="J76" i="4"/>
  <c r="K76" i="4" s="1"/>
  <c r="M76" i="4" s="1"/>
  <c r="D71" i="7" s="1"/>
  <c r="J77" i="4"/>
  <c r="K77" i="4" s="1"/>
  <c r="M77" i="4" s="1"/>
  <c r="D72" i="7" s="1"/>
  <c r="J78" i="4"/>
  <c r="K78" i="4" s="1"/>
  <c r="M78" i="4" s="1"/>
  <c r="D73" i="7" s="1"/>
  <c r="J79" i="4"/>
  <c r="K79" i="4" s="1"/>
  <c r="M79" i="4" s="1"/>
  <c r="D74" i="7" s="1"/>
  <c r="J80" i="4"/>
  <c r="K80" i="4" s="1"/>
  <c r="M80" i="4" s="1"/>
  <c r="D75" i="7" s="1"/>
  <c r="J81" i="4"/>
  <c r="K81" i="4" s="1"/>
  <c r="M81" i="4" s="1"/>
  <c r="D76" i="7" s="1"/>
  <c r="J82" i="4"/>
  <c r="K82" i="4" s="1"/>
  <c r="M82" i="4" s="1"/>
  <c r="D77" i="7" s="1"/>
  <c r="J83" i="4"/>
  <c r="K83" i="4" s="1"/>
  <c r="M83" i="4" s="1"/>
  <c r="D78" i="7" s="1"/>
  <c r="J84" i="4"/>
  <c r="K84" i="4" s="1"/>
  <c r="M84" i="4" s="1"/>
  <c r="D79" i="7" s="1"/>
  <c r="J85" i="4"/>
  <c r="K85" i="4" s="1"/>
  <c r="M85" i="4" s="1"/>
  <c r="D80" i="7" s="1"/>
  <c r="J86" i="4"/>
  <c r="K86" i="4" s="1"/>
  <c r="M86" i="4" s="1"/>
  <c r="D81" i="7" s="1"/>
  <c r="J87" i="4"/>
  <c r="K87" i="4" s="1"/>
  <c r="M87" i="4" s="1"/>
  <c r="D82" i="7" s="1"/>
  <c r="J88" i="4"/>
  <c r="K88" i="4" s="1"/>
  <c r="M88" i="4" s="1"/>
  <c r="D83" i="7" s="1"/>
  <c r="J89" i="4"/>
  <c r="K89" i="4" s="1"/>
  <c r="M89" i="4" s="1"/>
  <c r="D84" i="7" s="1"/>
  <c r="J90" i="4"/>
  <c r="K90" i="4" s="1"/>
  <c r="M90" i="4" s="1"/>
  <c r="D85" i="7" s="1"/>
  <c r="J91" i="4"/>
  <c r="K91" i="4" s="1"/>
  <c r="M91" i="4" s="1"/>
  <c r="D86" i="7" s="1"/>
  <c r="J92" i="4"/>
  <c r="K92" i="4" s="1"/>
  <c r="M92" i="4" s="1"/>
  <c r="D87" i="7" s="1"/>
  <c r="J93" i="4"/>
  <c r="K93" i="4" s="1"/>
  <c r="M93" i="4" s="1"/>
  <c r="D88" i="7" s="1"/>
  <c r="J94" i="4"/>
  <c r="K94" i="4" s="1"/>
  <c r="M94" i="4" s="1"/>
  <c r="D89" i="7" s="1"/>
  <c r="J95" i="4"/>
  <c r="K95" i="4" s="1"/>
  <c r="M95" i="4" s="1"/>
  <c r="D90" i="7" s="1"/>
  <c r="J96" i="4"/>
  <c r="K96" i="4" s="1"/>
  <c r="M96" i="4" s="1"/>
  <c r="D91" i="7" s="1"/>
  <c r="J97" i="4"/>
  <c r="K97" i="4" s="1"/>
  <c r="M97" i="4" s="1"/>
  <c r="D92" i="7" s="1"/>
  <c r="J98" i="4"/>
  <c r="K98" i="4" s="1"/>
  <c r="M98" i="4" s="1"/>
  <c r="D93" i="7" s="1"/>
  <c r="J99" i="4"/>
  <c r="K99" i="4" s="1"/>
  <c r="M99" i="4" s="1"/>
  <c r="D94" i="7" s="1"/>
  <c r="J100" i="4"/>
  <c r="K100" i="4" s="1"/>
  <c r="M100" i="4" s="1"/>
  <c r="D95" i="7" s="1"/>
  <c r="J101" i="4"/>
  <c r="K101" i="4" s="1"/>
  <c r="M101" i="4" s="1"/>
  <c r="D96" i="7" s="1"/>
  <c r="J102" i="4"/>
  <c r="K102" i="4" s="1"/>
  <c r="M102" i="4" s="1"/>
  <c r="D97" i="7" s="1"/>
  <c r="J103" i="4"/>
  <c r="K103" i="4" s="1"/>
  <c r="M103" i="4" s="1"/>
  <c r="D98" i="7" s="1"/>
  <c r="J104" i="4"/>
  <c r="K104" i="4" s="1"/>
  <c r="M104" i="4" s="1"/>
  <c r="D99" i="7" s="1"/>
  <c r="J105" i="4"/>
  <c r="K105" i="4" s="1"/>
  <c r="M105" i="4" s="1"/>
  <c r="D100" i="7" s="1"/>
  <c r="J106" i="4"/>
  <c r="K106" i="4" s="1"/>
  <c r="M106" i="4" s="1"/>
  <c r="D101" i="7" s="1"/>
  <c r="J107" i="4"/>
  <c r="K107" i="4" s="1"/>
  <c r="M107" i="4" s="1"/>
  <c r="D102" i="7" s="1"/>
  <c r="J108" i="4"/>
  <c r="K108" i="4" s="1"/>
  <c r="M108" i="4" s="1"/>
  <c r="D103" i="7" s="1"/>
  <c r="J109" i="4"/>
  <c r="K109" i="4" s="1"/>
  <c r="M109" i="4" s="1"/>
  <c r="D104" i="7" s="1"/>
  <c r="J14" i="4"/>
  <c r="K14" i="4" s="1"/>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1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4" i="4"/>
  <c r="F7" i="4" l="1"/>
  <c r="G40" i="1" s="1"/>
  <c r="K23" i="6"/>
  <c r="M23" i="6" s="1"/>
  <c r="E17" i="7" s="1"/>
  <c r="K47" i="6"/>
  <c r="M47" i="6" s="1"/>
  <c r="E41" i="7" s="1"/>
  <c r="K108" i="6"/>
  <c r="M108" i="6" s="1"/>
  <c r="E102" i="7" s="1"/>
  <c r="K94" i="6"/>
  <c r="M94" i="6" s="1"/>
  <c r="E88" i="7" s="1"/>
  <c r="K71" i="6"/>
  <c r="M71" i="6" s="1"/>
  <c r="E65" i="7" s="1"/>
  <c r="K51" i="6"/>
  <c r="M51" i="6" s="1"/>
  <c r="E45" i="7" s="1"/>
  <c r="K67" i="6"/>
  <c r="M67" i="6" s="1"/>
  <c r="E61" i="7" s="1"/>
  <c r="K75" i="6"/>
  <c r="M75" i="6" s="1"/>
  <c r="E69" i="7" s="1"/>
  <c r="K87" i="6"/>
  <c r="M87" i="6" s="1"/>
  <c r="E81" i="7" s="1"/>
  <c r="K99" i="6"/>
  <c r="M99" i="6" s="1"/>
  <c r="E93" i="7" s="1"/>
  <c r="K105" i="6"/>
  <c r="M105" i="6" s="1"/>
  <c r="E99" i="7" s="1"/>
  <c r="K45" i="6"/>
  <c r="M45" i="6" s="1"/>
  <c r="E39" i="7" s="1"/>
  <c r="K17" i="6"/>
  <c r="M17" i="6" s="1"/>
  <c r="E11" i="7" s="1"/>
  <c r="M114" i="4"/>
  <c r="F8" i="4"/>
  <c r="G41" i="1" s="1"/>
  <c r="K82" i="6"/>
  <c r="M82" i="6" s="1"/>
  <c r="E76" i="7" s="1"/>
  <c r="K21" i="6"/>
  <c r="M21" i="6" s="1"/>
  <c r="E15" i="7" s="1"/>
  <c r="K25" i="6"/>
  <c r="M25" i="6" s="1"/>
  <c r="E19" i="7" s="1"/>
  <c r="K29" i="6"/>
  <c r="M29" i="6" s="1"/>
  <c r="E23" i="7" s="1"/>
  <c r="K33" i="6"/>
  <c r="M33" i="6" s="1"/>
  <c r="E27" i="7" s="1"/>
  <c r="K37" i="6"/>
  <c r="M37" i="6" s="1"/>
  <c r="E31" i="7" s="1"/>
  <c r="K41" i="6"/>
  <c r="M41" i="6" s="1"/>
  <c r="E35" i="7" s="1"/>
  <c r="K49" i="6"/>
  <c r="M49" i="6" s="1"/>
  <c r="E43" i="7" s="1"/>
  <c r="K53" i="6"/>
  <c r="M53" i="6" s="1"/>
  <c r="E47" i="7" s="1"/>
  <c r="K57" i="6"/>
  <c r="M57" i="6" s="1"/>
  <c r="E51" i="7" s="1"/>
  <c r="K61" i="6"/>
  <c r="M61" i="6" s="1"/>
  <c r="E55" i="7" s="1"/>
  <c r="K65" i="6"/>
  <c r="M65" i="6" s="1"/>
  <c r="E59" i="7" s="1"/>
  <c r="K69" i="6"/>
  <c r="M69" i="6" s="1"/>
  <c r="E63" i="7" s="1"/>
  <c r="K73" i="6"/>
  <c r="M73" i="6" s="1"/>
  <c r="E67" i="7" s="1"/>
  <c r="K77" i="6"/>
  <c r="M77" i="6" s="1"/>
  <c r="E71" i="7" s="1"/>
  <c r="K81" i="6"/>
  <c r="M81" i="6" s="1"/>
  <c r="E75" i="7" s="1"/>
  <c r="K85" i="6"/>
  <c r="M85" i="6" s="1"/>
  <c r="E79" i="7" s="1"/>
  <c r="K89" i="6"/>
  <c r="M89" i="6" s="1"/>
  <c r="E83" i="7" s="1"/>
  <c r="K93" i="6"/>
  <c r="M93" i="6" s="1"/>
  <c r="E87" i="7" s="1"/>
  <c r="K97" i="6"/>
  <c r="M97" i="6" s="1"/>
  <c r="E91" i="7" s="1"/>
  <c r="K101" i="6"/>
  <c r="M101" i="6" s="1"/>
  <c r="E95" i="7" s="1"/>
  <c r="K109" i="6"/>
  <c r="M109" i="6" s="1"/>
  <c r="E103" i="7" s="1"/>
  <c r="K20" i="6"/>
  <c r="M20" i="6" s="1"/>
  <c r="E14" i="7" s="1"/>
  <c r="K24" i="6"/>
  <c r="M24" i="6" s="1"/>
  <c r="E18" i="7" s="1"/>
  <c r="K28" i="6"/>
  <c r="M28" i="6" s="1"/>
  <c r="E22" i="7" s="1"/>
  <c r="K32" i="6"/>
  <c r="M32" i="6" s="1"/>
  <c r="E26" i="7" s="1"/>
  <c r="K36" i="6"/>
  <c r="M36" i="6" s="1"/>
  <c r="E30" i="7" s="1"/>
  <c r="K48" i="6"/>
  <c r="M48" i="6" s="1"/>
  <c r="E42" i="7" s="1"/>
  <c r="K103" i="6"/>
  <c r="M103" i="6" s="1"/>
  <c r="E97" i="7" s="1"/>
  <c r="K63" i="6"/>
  <c r="M63" i="6" s="1"/>
  <c r="E57" i="7" s="1"/>
  <c r="K119" i="6"/>
  <c r="M119" i="6" s="1"/>
  <c r="R13" i="7" s="1"/>
  <c r="K155" i="6"/>
  <c r="M155" i="6" s="1"/>
  <c r="R49" i="7" s="1"/>
  <c r="K44" i="6"/>
  <c r="M44" i="6" s="1"/>
  <c r="E38" i="7" s="1"/>
  <c r="K27" i="6"/>
  <c r="M27" i="6" s="1"/>
  <c r="E21" i="7" s="1"/>
  <c r="K35" i="6"/>
  <c r="M35" i="6" s="1"/>
  <c r="E29" i="7" s="1"/>
  <c r="K107" i="6"/>
  <c r="M107" i="6" s="1"/>
  <c r="E101" i="7" s="1"/>
  <c r="K95" i="6"/>
  <c r="M95" i="6" s="1"/>
  <c r="E89" i="7" s="1"/>
  <c r="K40" i="6"/>
  <c r="M40" i="6" s="1"/>
  <c r="E34" i="7" s="1"/>
  <c r="K16" i="6"/>
  <c r="M16" i="6" s="1"/>
  <c r="E10" i="7" s="1"/>
  <c r="K39" i="6"/>
  <c r="M39" i="6" s="1"/>
  <c r="E33" i="7" s="1"/>
  <c r="K43" i="6"/>
  <c r="M43" i="6" s="1"/>
  <c r="E37" i="7" s="1"/>
  <c r="K52" i="6"/>
  <c r="M52" i="6" s="1"/>
  <c r="E46" i="7" s="1"/>
  <c r="K56" i="6"/>
  <c r="M56" i="6" s="1"/>
  <c r="E50" i="7" s="1"/>
  <c r="K60" i="6"/>
  <c r="M60" i="6" s="1"/>
  <c r="E54" i="7" s="1"/>
  <c r="K64" i="6"/>
  <c r="M64" i="6" s="1"/>
  <c r="E58" i="7" s="1"/>
  <c r="K68" i="6"/>
  <c r="M68" i="6" s="1"/>
  <c r="E62" i="7" s="1"/>
  <c r="K72" i="6"/>
  <c r="M72" i="6" s="1"/>
  <c r="E66" i="7" s="1"/>
  <c r="K76" i="6"/>
  <c r="M76" i="6" s="1"/>
  <c r="E70" i="7" s="1"/>
  <c r="K80" i="6"/>
  <c r="M80" i="6" s="1"/>
  <c r="E74" i="7" s="1"/>
  <c r="K84" i="6"/>
  <c r="M84" i="6" s="1"/>
  <c r="E78" i="7" s="1"/>
  <c r="K88" i="6"/>
  <c r="M88" i="6" s="1"/>
  <c r="E82" i="7" s="1"/>
  <c r="K92" i="6"/>
  <c r="M92" i="6" s="1"/>
  <c r="E86" i="7" s="1"/>
  <c r="K96" i="6"/>
  <c r="M96" i="6" s="1"/>
  <c r="E90" i="7" s="1"/>
  <c r="K100" i="6"/>
  <c r="M100" i="6" s="1"/>
  <c r="E94" i="7" s="1"/>
  <c r="K104" i="6"/>
  <c r="M104" i="6" s="1"/>
  <c r="E98" i="7" s="1"/>
  <c r="K79" i="6"/>
  <c r="M79" i="6" s="1"/>
  <c r="E73" i="7" s="1"/>
  <c r="K55" i="6"/>
  <c r="M55" i="6" s="1"/>
  <c r="E49" i="7" s="1"/>
  <c r="K31" i="6"/>
  <c r="M31" i="6" s="1"/>
  <c r="E25" i="7" s="1"/>
  <c r="K30" i="6"/>
  <c r="M30" i="6" s="1"/>
  <c r="E24" i="7" s="1"/>
  <c r="K34" i="6"/>
  <c r="M34" i="6" s="1"/>
  <c r="E28" i="7" s="1"/>
  <c r="M76" i="7"/>
  <c r="N76" i="7" s="1"/>
  <c r="M17" i="7"/>
  <c r="N17" i="7" s="1"/>
  <c r="K106" i="6"/>
  <c r="M106" i="6" s="1"/>
  <c r="E100" i="7" s="1"/>
  <c r="K98" i="6"/>
  <c r="M98" i="6" s="1"/>
  <c r="E92" i="7" s="1"/>
  <c r="K74" i="6"/>
  <c r="M74" i="6" s="1"/>
  <c r="E68" i="7" s="1"/>
  <c r="K66" i="6"/>
  <c r="M66" i="6" s="1"/>
  <c r="E60" i="7" s="1"/>
  <c r="K62" i="6"/>
  <c r="M62" i="6" s="1"/>
  <c r="E56" i="7" s="1"/>
  <c r="K50" i="6"/>
  <c r="M50" i="6" s="1"/>
  <c r="E44" i="7" s="1"/>
  <c r="K46" i="6"/>
  <c r="M46" i="6" s="1"/>
  <c r="E40" i="7" s="1"/>
  <c r="K15" i="6"/>
  <c r="M14" i="4"/>
  <c r="J117" i="6"/>
  <c r="K117" i="6" s="1"/>
  <c r="M117" i="6" s="1"/>
  <c r="R11" i="7" s="1"/>
  <c r="J121" i="6"/>
  <c r="K121" i="6" s="1"/>
  <c r="J125" i="6"/>
  <c r="K125" i="6" s="1"/>
  <c r="M125" i="6" s="1"/>
  <c r="R19" i="7" s="1"/>
  <c r="J129" i="6"/>
  <c r="K129" i="6" s="1"/>
  <c r="J133" i="6"/>
  <c r="K133" i="6" s="1"/>
  <c r="M133" i="6" s="1"/>
  <c r="R27" i="7" s="1"/>
  <c r="J137" i="6"/>
  <c r="K137" i="6" s="1"/>
  <c r="J141" i="6"/>
  <c r="K141" i="6" s="1"/>
  <c r="M141" i="6" s="1"/>
  <c r="R35" i="7" s="1"/>
  <c r="J149" i="6"/>
  <c r="K149" i="6" s="1"/>
  <c r="M149" i="6" s="1"/>
  <c r="R43" i="7" s="1"/>
  <c r="J157" i="6"/>
  <c r="K157" i="6" s="1"/>
  <c r="M157" i="6" s="1"/>
  <c r="R51" i="7" s="1"/>
  <c r="J161" i="6"/>
  <c r="K161" i="6" s="1"/>
  <c r="J177" i="6"/>
  <c r="K177" i="6" s="1"/>
  <c r="J181" i="6"/>
  <c r="K181" i="6" s="1"/>
  <c r="M181" i="6" s="1"/>
  <c r="R75" i="7" s="1"/>
  <c r="J185" i="6"/>
  <c r="K185" i="6" s="1"/>
  <c r="J189" i="6"/>
  <c r="K189" i="6" s="1"/>
  <c r="M189" i="6" s="1"/>
  <c r="R83" i="7" s="1"/>
  <c r="J193" i="6"/>
  <c r="K193" i="6" s="1"/>
  <c r="J201" i="6"/>
  <c r="K201" i="6" s="1"/>
  <c r="K90" i="6"/>
  <c r="M90" i="6" s="1"/>
  <c r="E84" i="7" s="1"/>
  <c r="K58" i="6"/>
  <c r="M58" i="6" s="1"/>
  <c r="E52" i="7" s="1"/>
  <c r="K42" i="6"/>
  <c r="M42" i="6" s="1"/>
  <c r="E36" i="7" s="1"/>
  <c r="K22" i="6"/>
  <c r="M22" i="6" s="1"/>
  <c r="E16" i="7" s="1"/>
  <c r="I13" i="6"/>
  <c r="K91" i="6"/>
  <c r="M91" i="6" s="1"/>
  <c r="E85" i="7" s="1"/>
  <c r="K83" i="6"/>
  <c r="M83" i="6" s="1"/>
  <c r="E77" i="7" s="1"/>
  <c r="K59" i="6"/>
  <c r="M59" i="6" s="1"/>
  <c r="E53" i="7" s="1"/>
  <c r="K19" i="6"/>
  <c r="M19" i="6" s="1"/>
  <c r="E13" i="7" s="1"/>
  <c r="K115" i="6"/>
  <c r="M115" i="6" s="1"/>
  <c r="R9" i="7" s="1"/>
  <c r="J145" i="6"/>
  <c r="K145" i="6" s="1"/>
  <c r="J153" i="6"/>
  <c r="K153" i="6" s="1"/>
  <c r="J165" i="6"/>
  <c r="K165" i="6" s="1"/>
  <c r="M165" i="6" s="1"/>
  <c r="R59" i="7" s="1"/>
  <c r="J169" i="6"/>
  <c r="K169" i="6" s="1"/>
  <c r="J173" i="6"/>
  <c r="K173" i="6" s="1"/>
  <c r="M173" i="6" s="1"/>
  <c r="R67" i="7" s="1"/>
  <c r="J197" i="6"/>
  <c r="K197" i="6" s="1"/>
  <c r="M197" i="6" s="1"/>
  <c r="R91" i="7" s="1"/>
  <c r="J205" i="6"/>
  <c r="K205" i="6" s="1"/>
  <c r="M205" i="6" s="1"/>
  <c r="R99" i="7" s="1"/>
  <c r="J209" i="6"/>
  <c r="K209" i="6" s="1"/>
  <c r="K110" i="6"/>
  <c r="M110" i="6" s="1"/>
  <c r="E104" i="7" s="1"/>
  <c r="K102" i="6"/>
  <c r="K86" i="6"/>
  <c r="M86" i="6" s="1"/>
  <c r="E80" i="7" s="1"/>
  <c r="K78" i="6"/>
  <c r="M78" i="6" s="1"/>
  <c r="E72" i="7" s="1"/>
  <c r="K70" i="6"/>
  <c r="K54" i="6"/>
  <c r="M54" i="6" s="1"/>
  <c r="E48" i="7" s="1"/>
  <c r="K38" i="6"/>
  <c r="K26" i="6"/>
  <c r="M26" i="6" s="1"/>
  <c r="E20" i="7" s="1"/>
  <c r="K18" i="6"/>
  <c r="M12" i="7" s="1"/>
  <c r="N12" i="7" s="1"/>
  <c r="K134" i="6"/>
  <c r="M134" i="6" s="1"/>
  <c r="R28" i="7" s="1"/>
  <c r="K118" i="6"/>
  <c r="M118" i="6" s="1"/>
  <c r="R12" i="7" s="1"/>
  <c r="K122" i="6"/>
  <c r="M122" i="6" s="1"/>
  <c r="R16" i="7" s="1"/>
  <c r="K126" i="6"/>
  <c r="M126" i="6" s="1"/>
  <c r="R20" i="7" s="1"/>
  <c r="K130" i="6"/>
  <c r="M130" i="6" s="1"/>
  <c r="R24" i="7" s="1"/>
  <c r="J208" i="6"/>
  <c r="K208" i="6" s="1"/>
  <c r="J204" i="6"/>
  <c r="K204" i="6" s="1"/>
  <c r="M204" i="6" s="1"/>
  <c r="R98" i="7" s="1"/>
  <c r="J200" i="6"/>
  <c r="K200" i="6" s="1"/>
  <c r="J196" i="6"/>
  <c r="K196" i="6" s="1"/>
  <c r="M196" i="6" s="1"/>
  <c r="R90" i="7" s="1"/>
  <c r="J192" i="6"/>
  <c r="K192" i="6" s="1"/>
  <c r="J188" i="6"/>
  <c r="K188" i="6" s="1"/>
  <c r="M188" i="6" s="1"/>
  <c r="R82" i="7" s="1"/>
  <c r="J184" i="6"/>
  <c r="K184" i="6" s="1"/>
  <c r="J180" i="6"/>
  <c r="K180" i="6" s="1"/>
  <c r="M180" i="6" s="1"/>
  <c r="R74" i="7" s="1"/>
  <c r="J176" i="6"/>
  <c r="K176" i="6" s="1"/>
  <c r="J172" i="6"/>
  <c r="K172" i="6" s="1"/>
  <c r="M172" i="6" s="1"/>
  <c r="R66" i="7" s="1"/>
  <c r="J168" i="6"/>
  <c r="K168" i="6" s="1"/>
  <c r="J164" i="6"/>
  <c r="K164" i="6" s="1"/>
  <c r="M164" i="6" s="1"/>
  <c r="R58" i="7" s="1"/>
  <c r="J160" i="6"/>
  <c r="K160" i="6" s="1"/>
  <c r="J156" i="6"/>
  <c r="K156" i="6" s="1"/>
  <c r="M156" i="6" s="1"/>
  <c r="R50" i="7" s="1"/>
  <c r="J152" i="6"/>
  <c r="K152" i="6" s="1"/>
  <c r="J148" i="6"/>
  <c r="K148" i="6" s="1"/>
  <c r="M148" i="6" s="1"/>
  <c r="R42" i="7" s="1"/>
  <c r="J144" i="6"/>
  <c r="K144" i="6" s="1"/>
  <c r="J140" i="6"/>
  <c r="K140" i="6" s="1"/>
  <c r="M140" i="6" s="1"/>
  <c r="R34" i="7" s="1"/>
  <c r="J136" i="6"/>
  <c r="K136" i="6" s="1"/>
  <c r="J132" i="6"/>
  <c r="K132" i="6" s="1"/>
  <c r="M132" i="6" s="1"/>
  <c r="R26" i="7" s="1"/>
  <c r="J128" i="6"/>
  <c r="K128" i="6" s="1"/>
  <c r="J124" i="6"/>
  <c r="K124" i="6" s="1"/>
  <c r="M124" i="6" s="1"/>
  <c r="R18" i="7" s="1"/>
  <c r="J120" i="6"/>
  <c r="K120" i="6" s="1"/>
  <c r="J116" i="6"/>
  <c r="K116" i="6" s="1"/>
  <c r="M116" i="6" s="1"/>
  <c r="R10" i="7" s="1"/>
  <c r="K135" i="6"/>
  <c r="M135" i="6" s="1"/>
  <c r="R29" i="7" s="1"/>
  <c r="K139" i="6"/>
  <c r="K143" i="6"/>
  <c r="M143" i="6" s="1"/>
  <c r="R37" i="7" s="1"/>
  <c r="K147" i="6"/>
  <c r="K151" i="6"/>
  <c r="M151" i="6" s="1"/>
  <c r="R45" i="7" s="1"/>
  <c r="K159" i="6"/>
  <c r="M159" i="6" s="1"/>
  <c r="R53" i="7" s="1"/>
  <c r="K163" i="6"/>
  <c r="K167" i="6"/>
  <c r="M167" i="6" s="1"/>
  <c r="R61" i="7" s="1"/>
  <c r="K171" i="6"/>
  <c r="K175" i="6"/>
  <c r="M175" i="6" s="1"/>
  <c r="R69" i="7" s="1"/>
  <c r="K179" i="6"/>
  <c r="K195" i="6"/>
  <c r="K199" i="6"/>
  <c r="M199" i="6" s="1"/>
  <c r="R93" i="7" s="1"/>
  <c r="K138" i="6"/>
  <c r="M138" i="6" s="1"/>
  <c r="R32" i="7" s="1"/>
  <c r="K142" i="6"/>
  <c r="M142" i="6" s="1"/>
  <c r="R36" i="7" s="1"/>
  <c r="K146" i="6"/>
  <c r="M146" i="6" s="1"/>
  <c r="R40" i="7" s="1"/>
  <c r="K150" i="6"/>
  <c r="M150" i="6" s="1"/>
  <c r="R44" i="7" s="1"/>
  <c r="K154" i="6"/>
  <c r="M154" i="6" s="1"/>
  <c r="R48" i="7" s="1"/>
  <c r="K183" i="6"/>
  <c r="M183" i="6" s="1"/>
  <c r="R77" i="7" s="1"/>
  <c r="K187" i="6"/>
  <c r="K191" i="6"/>
  <c r="M191" i="6" s="1"/>
  <c r="R85" i="7" s="1"/>
  <c r="K203" i="6"/>
  <c r="K207" i="6"/>
  <c r="M207" i="6" s="1"/>
  <c r="R101" i="7" s="1"/>
  <c r="K123" i="6"/>
  <c r="K127" i="6"/>
  <c r="M127" i="6" s="1"/>
  <c r="R21" i="7" s="1"/>
  <c r="K131" i="6"/>
  <c r="K158" i="6"/>
  <c r="M158" i="6" s="1"/>
  <c r="R52" i="7" s="1"/>
  <c r="K162" i="6"/>
  <c r="M162" i="6" s="1"/>
  <c r="R56" i="7" s="1"/>
  <c r="K166" i="6"/>
  <c r="M166" i="6" s="1"/>
  <c r="R60" i="7" s="1"/>
  <c r="K170" i="6"/>
  <c r="M170" i="6" s="1"/>
  <c r="R64" i="7" s="1"/>
  <c r="K174" i="6"/>
  <c r="M174" i="6" s="1"/>
  <c r="R68" i="7" s="1"/>
  <c r="K178" i="6"/>
  <c r="M178" i="6" s="1"/>
  <c r="R72" i="7" s="1"/>
  <c r="K182" i="6"/>
  <c r="M182" i="6" s="1"/>
  <c r="R76" i="7" s="1"/>
  <c r="K186" i="6"/>
  <c r="M186" i="6" s="1"/>
  <c r="R80" i="7" s="1"/>
  <c r="K190" i="6"/>
  <c r="M190" i="6" s="1"/>
  <c r="R84" i="7" s="1"/>
  <c r="K194" i="6"/>
  <c r="M194" i="6" s="1"/>
  <c r="R88" i="7" s="1"/>
  <c r="K198" i="6"/>
  <c r="M198" i="6" s="1"/>
  <c r="R92" i="7" s="1"/>
  <c r="K202" i="6"/>
  <c r="M202" i="6" s="1"/>
  <c r="R96" i="7" s="1"/>
  <c r="K206" i="6"/>
  <c r="M206" i="6" s="1"/>
  <c r="R100" i="7" s="1"/>
  <c r="K210" i="6"/>
  <c r="M210" i="6" s="1"/>
  <c r="R104" i="7" s="1"/>
  <c r="M41" i="7" l="1"/>
  <c r="N41" i="7" s="1"/>
  <c r="M99" i="7"/>
  <c r="N99" i="7" s="1"/>
  <c r="M102" i="7"/>
  <c r="N102" i="7" s="1"/>
  <c r="M65" i="7"/>
  <c r="N65" i="7" s="1"/>
  <c r="M81" i="7"/>
  <c r="N81" i="7" s="1"/>
  <c r="M88" i="7"/>
  <c r="N88" i="7" s="1"/>
  <c r="M21" i="7"/>
  <c r="N21" i="7" s="1"/>
  <c r="M11" i="7"/>
  <c r="N11" i="7" s="1"/>
  <c r="M93" i="7"/>
  <c r="N93" i="7" s="1"/>
  <c r="M45" i="7"/>
  <c r="N45" i="7" s="1"/>
  <c r="M61" i="7"/>
  <c r="N61" i="7" s="1"/>
  <c r="M69" i="7"/>
  <c r="N69" i="7" s="1"/>
  <c r="M39" i="7"/>
  <c r="N39" i="7" s="1"/>
  <c r="M15" i="7"/>
  <c r="N15" i="7" s="1"/>
  <c r="M83" i="7"/>
  <c r="N83" i="7" s="1"/>
  <c r="M49" i="7"/>
  <c r="N49" i="7" s="1"/>
  <c r="M103" i="7"/>
  <c r="N103" i="7" s="1"/>
  <c r="Q9" i="7"/>
  <c r="M31" i="7"/>
  <c r="N31" i="7" s="1"/>
  <c r="M26" i="7"/>
  <c r="N26" i="7" s="1"/>
  <c r="M67" i="7"/>
  <c r="N67" i="7" s="1"/>
  <c r="M51" i="7"/>
  <c r="N51" i="7" s="1"/>
  <c r="M87" i="7"/>
  <c r="N87" i="7" s="1"/>
  <c r="H9" i="6"/>
  <c r="G44" i="1" s="1"/>
  <c r="M43" i="7"/>
  <c r="N43" i="7" s="1"/>
  <c r="M18" i="7"/>
  <c r="N18" i="7" s="1"/>
  <c r="D9" i="7"/>
  <c r="M19" i="7"/>
  <c r="N19" i="7" s="1"/>
  <c r="M66" i="7"/>
  <c r="N66" i="7" s="1"/>
  <c r="M55" i="7"/>
  <c r="N55" i="7" s="1"/>
  <c r="M59" i="7"/>
  <c r="N59" i="7" s="1"/>
  <c r="M30" i="7"/>
  <c r="N30" i="7" s="1"/>
  <c r="M91" i="7"/>
  <c r="N91" i="7" s="1"/>
  <c r="M35" i="7"/>
  <c r="N35" i="7" s="1"/>
  <c r="M71" i="7"/>
  <c r="N71" i="7" s="1"/>
  <c r="M14" i="7"/>
  <c r="N14" i="7" s="1"/>
  <c r="M42" i="7"/>
  <c r="N42" i="7" s="1"/>
  <c r="M23" i="7"/>
  <c r="N23" i="7" s="1"/>
  <c r="M75" i="7"/>
  <c r="N75" i="7" s="1"/>
  <c r="Y49" i="7"/>
  <c r="Z49" i="7" s="1"/>
  <c r="M47" i="7"/>
  <c r="N47" i="7" s="1"/>
  <c r="M79" i="7"/>
  <c r="N79" i="7" s="1"/>
  <c r="M27" i="7"/>
  <c r="N27" i="7" s="1"/>
  <c r="M63" i="7"/>
  <c r="N63" i="7" s="1"/>
  <c r="M95" i="7"/>
  <c r="N95" i="7" s="1"/>
  <c r="M28" i="7"/>
  <c r="N28" i="7" s="1"/>
  <c r="M97" i="7"/>
  <c r="N97" i="7" s="1"/>
  <c r="M25" i="7"/>
  <c r="N25" i="7" s="1"/>
  <c r="M46" i="7"/>
  <c r="N46" i="7" s="1"/>
  <c r="M37" i="7"/>
  <c r="N37" i="7" s="1"/>
  <c r="M58" i="7"/>
  <c r="N58" i="7" s="1"/>
  <c r="M90" i="7"/>
  <c r="N90" i="7" s="1"/>
  <c r="M44" i="7"/>
  <c r="N44" i="7" s="1"/>
  <c r="M78" i="7"/>
  <c r="N78" i="7" s="1"/>
  <c r="M57" i="7"/>
  <c r="N57" i="7" s="1"/>
  <c r="M34" i="7"/>
  <c r="N34" i="7" s="1"/>
  <c r="M22" i="7"/>
  <c r="N22" i="7" s="1"/>
  <c r="M38" i="7"/>
  <c r="N38" i="7" s="1"/>
  <c r="M62" i="7"/>
  <c r="N62" i="7" s="1"/>
  <c r="M94" i="7"/>
  <c r="N94" i="7" s="1"/>
  <c r="M89" i="7"/>
  <c r="N89" i="7" s="1"/>
  <c r="M50" i="7"/>
  <c r="N50" i="7" s="1"/>
  <c r="M74" i="7"/>
  <c r="N74" i="7" s="1"/>
  <c r="Y45" i="7"/>
  <c r="Z45" i="7" s="1"/>
  <c r="M98" i="7"/>
  <c r="N98" i="7" s="1"/>
  <c r="Y32" i="7"/>
  <c r="Z32" i="7" s="1"/>
  <c r="Y29" i="7"/>
  <c r="Z29" i="7" s="1"/>
  <c r="M13" i="7"/>
  <c r="N13" i="7" s="1"/>
  <c r="M29" i="7"/>
  <c r="N29" i="7" s="1"/>
  <c r="M82" i="7"/>
  <c r="N82" i="7" s="1"/>
  <c r="Y13" i="7"/>
  <c r="Z13" i="7" s="1"/>
  <c r="Y20" i="7"/>
  <c r="Z20" i="7" s="1"/>
  <c r="M92" i="7"/>
  <c r="N92" i="7" s="1"/>
  <c r="M100" i="7"/>
  <c r="N100" i="7" s="1"/>
  <c r="Y96" i="7"/>
  <c r="Z96" i="7" s="1"/>
  <c r="Y61" i="7"/>
  <c r="Z61" i="7" s="1"/>
  <c r="Y64" i="7"/>
  <c r="Z64" i="7" s="1"/>
  <c r="Y92" i="7"/>
  <c r="Z92" i="7" s="1"/>
  <c r="Y48" i="7"/>
  <c r="Z48" i="7" s="1"/>
  <c r="Y93" i="7"/>
  <c r="Z93" i="7" s="1"/>
  <c r="Y80" i="7"/>
  <c r="Z80" i="7" s="1"/>
  <c r="M33" i="7"/>
  <c r="N33" i="7" s="1"/>
  <c r="M24" i="7"/>
  <c r="N24" i="7" s="1"/>
  <c r="M101" i="7"/>
  <c r="N101" i="7" s="1"/>
  <c r="M54" i="7"/>
  <c r="N54" i="7" s="1"/>
  <c r="M70" i="7"/>
  <c r="N70" i="7" s="1"/>
  <c r="M86" i="7"/>
  <c r="N86" i="7" s="1"/>
  <c r="M72" i="7"/>
  <c r="N72" i="7" s="1"/>
  <c r="M73" i="7"/>
  <c r="N73" i="7" s="1"/>
  <c r="M10" i="7"/>
  <c r="N10" i="7" s="1"/>
  <c r="M36" i="7"/>
  <c r="N36" i="7" s="1"/>
  <c r="M48" i="7"/>
  <c r="N48" i="7" s="1"/>
  <c r="M163" i="6"/>
  <c r="R57" i="7" s="1"/>
  <c r="Y57" i="7"/>
  <c r="Z57" i="7" s="1"/>
  <c r="M136" i="6"/>
  <c r="R30" i="7" s="1"/>
  <c r="Y30" i="7"/>
  <c r="Z30" i="7" s="1"/>
  <c r="M184" i="6"/>
  <c r="R78" i="7" s="1"/>
  <c r="Y78" i="7"/>
  <c r="Z78" i="7" s="1"/>
  <c r="M169" i="6"/>
  <c r="R63" i="7" s="1"/>
  <c r="Y63" i="7"/>
  <c r="Z63" i="7" s="1"/>
  <c r="Y77" i="7"/>
  <c r="Z77" i="7" s="1"/>
  <c r="Y16" i="7"/>
  <c r="Z16" i="7" s="1"/>
  <c r="Y36" i="7"/>
  <c r="Z36" i="7" s="1"/>
  <c r="M131" i="6"/>
  <c r="R25" i="7" s="1"/>
  <c r="Y25" i="7"/>
  <c r="Z25" i="7" s="1"/>
  <c r="M203" i="6"/>
  <c r="R97" i="7" s="1"/>
  <c r="Y97" i="7"/>
  <c r="Z97" i="7" s="1"/>
  <c r="M139" i="6"/>
  <c r="R33" i="7" s="1"/>
  <c r="Y33" i="7"/>
  <c r="Z33" i="7" s="1"/>
  <c r="M177" i="6"/>
  <c r="R71" i="7" s="1"/>
  <c r="Y71" i="7"/>
  <c r="Z71" i="7" s="1"/>
  <c r="M129" i="6"/>
  <c r="R23" i="7" s="1"/>
  <c r="Y23" i="7"/>
  <c r="Z23" i="7" s="1"/>
  <c r="Y18" i="7"/>
  <c r="Z18" i="7" s="1"/>
  <c r="Y34" i="7"/>
  <c r="Z34" i="7" s="1"/>
  <c r="Y50" i="7"/>
  <c r="Z50" i="7" s="1"/>
  <c r="Y66" i="7"/>
  <c r="Z66" i="7" s="1"/>
  <c r="Y82" i="7"/>
  <c r="Z82" i="7" s="1"/>
  <c r="Y98" i="7"/>
  <c r="Z98" i="7" s="1"/>
  <c r="Y19" i="7"/>
  <c r="Z19" i="7" s="1"/>
  <c r="Y35" i="7"/>
  <c r="Z35" i="7" s="1"/>
  <c r="Y51" i="7"/>
  <c r="Z51" i="7" s="1"/>
  <c r="Y67" i="7"/>
  <c r="Z67" i="7" s="1"/>
  <c r="Y83" i="7"/>
  <c r="Z83" i="7" s="1"/>
  <c r="Y99" i="7"/>
  <c r="Z99" i="7" s="1"/>
  <c r="Y52" i="7"/>
  <c r="Z52" i="7" s="1"/>
  <c r="Y100" i="7"/>
  <c r="Z100" i="7" s="1"/>
  <c r="Y44" i="7"/>
  <c r="Z44" i="7" s="1"/>
  <c r="M179" i="6"/>
  <c r="R73" i="7" s="1"/>
  <c r="Y73" i="7"/>
  <c r="Z73" i="7" s="1"/>
  <c r="M120" i="6"/>
  <c r="R14" i="7" s="1"/>
  <c r="Y14" i="7"/>
  <c r="Z14" i="7" s="1"/>
  <c r="M168" i="6"/>
  <c r="R62" i="7" s="1"/>
  <c r="Y62" i="7"/>
  <c r="Z62" i="7" s="1"/>
  <c r="M200" i="6"/>
  <c r="R94" i="7" s="1"/>
  <c r="Y94" i="7"/>
  <c r="Z94" i="7" s="1"/>
  <c r="M171" i="6"/>
  <c r="R65" i="7" s="1"/>
  <c r="Y65" i="7"/>
  <c r="Z65" i="7" s="1"/>
  <c r="M128" i="6"/>
  <c r="R22" i="7" s="1"/>
  <c r="Y22" i="7"/>
  <c r="Z22" i="7" s="1"/>
  <c r="M144" i="6"/>
  <c r="R38" i="7" s="1"/>
  <c r="Y38" i="7"/>
  <c r="Z38" i="7" s="1"/>
  <c r="M160" i="6"/>
  <c r="R54" i="7" s="1"/>
  <c r="Y54" i="7"/>
  <c r="Z54" i="7" s="1"/>
  <c r="M176" i="6"/>
  <c r="R70" i="7" s="1"/>
  <c r="Y70" i="7"/>
  <c r="Z70" i="7" s="1"/>
  <c r="M192" i="6"/>
  <c r="R86" i="7" s="1"/>
  <c r="Y86" i="7"/>
  <c r="Z86" i="7" s="1"/>
  <c r="M208" i="6"/>
  <c r="R102" i="7" s="1"/>
  <c r="Y102" i="7"/>
  <c r="Z102" i="7" s="1"/>
  <c r="M185" i="6"/>
  <c r="R79" i="7" s="1"/>
  <c r="Y79" i="7"/>
  <c r="Z79" i="7" s="1"/>
  <c r="M161" i="6"/>
  <c r="R55" i="7" s="1"/>
  <c r="Y55" i="7"/>
  <c r="Z55" i="7" s="1"/>
  <c r="Y21" i="7"/>
  <c r="Z21" i="7" s="1"/>
  <c r="Y37" i="7"/>
  <c r="Z37" i="7" s="1"/>
  <c r="Y53" i="7"/>
  <c r="Z53" i="7" s="1"/>
  <c r="Y69" i="7"/>
  <c r="Z69" i="7" s="1"/>
  <c r="Y85" i="7"/>
  <c r="Z85" i="7" s="1"/>
  <c r="Y101" i="7"/>
  <c r="Z101" i="7" s="1"/>
  <c r="Y24" i="7"/>
  <c r="Z24" i="7" s="1"/>
  <c r="Y40" i="7"/>
  <c r="Z40" i="7" s="1"/>
  <c r="Y56" i="7"/>
  <c r="Z56" i="7" s="1"/>
  <c r="Y72" i="7"/>
  <c r="Z72" i="7" s="1"/>
  <c r="Y88" i="7"/>
  <c r="Z88" i="7" s="1"/>
  <c r="Y104" i="7"/>
  <c r="Z104" i="7" s="1"/>
  <c r="Y76" i="7"/>
  <c r="Z76" i="7" s="1"/>
  <c r="Y60" i="7"/>
  <c r="Z60" i="7" s="1"/>
  <c r="M152" i="6"/>
  <c r="R46" i="7" s="1"/>
  <c r="Y46" i="7"/>
  <c r="Z46" i="7" s="1"/>
  <c r="M209" i="6"/>
  <c r="R103" i="7" s="1"/>
  <c r="Y103" i="7"/>
  <c r="Z103" i="7" s="1"/>
  <c r="M145" i="6"/>
  <c r="R39" i="7" s="1"/>
  <c r="Y39" i="7"/>
  <c r="Z39" i="7" s="1"/>
  <c r="M193" i="6"/>
  <c r="R87" i="7" s="1"/>
  <c r="Y87" i="7"/>
  <c r="Z87" i="7" s="1"/>
  <c r="M121" i="6"/>
  <c r="R15" i="7" s="1"/>
  <c r="Y15" i="7"/>
  <c r="Z15" i="7" s="1"/>
  <c r="M123" i="6"/>
  <c r="R17" i="7" s="1"/>
  <c r="Y17" i="7"/>
  <c r="Z17" i="7" s="1"/>
  <c r="M187" i="6"/>
  <c r="R81" i="7" s="1"/>
  <c r="Y81" i="7"/>
  <c r="Z81" i="7" s="1"/>
  <c r="M195" i="6"/>
  <c r="R89" i="7" s="1"/>
  <c r="Y89" i="7"/>
  <c r="Z89" i="7" s="1"/>
  <c r="M147" i="6"/>
  <c r="R41" i="7" s="1"/>
  <c r="Y41" i="7"/>
  <c r="Z41" i="7" s="1"/>
  <c r="M153" i="6"/>
  <c r="R47" i="7" s="1"/>
  <c r="Y47" i="7"/>
  <c r="Z47" i="7" s="1"/>
  <c r="M201" i="6"/>
  <c r="R95" i="7" s="1"/>
  <c r="Y95" i="7"/>
  <c r="Z95" i="7" s="1"/>
  <c r="M137" i="6"/>
  <c r="R31" i="7" s="1"/>
  <c r="Y31" i="7"/>
  <c r="Z31" i="7" s="1"/>
  <c r="Y10" i="7"/>
  <c r="Z10" i="7" s="1"/>
  <c r="Y26" i="7"/>
  <c r="Z26" i="7" s="1"/>
  <c r="Y42" i="7"/>
  <c r="Z42" i="7" s="1"/>
  <c r="Y58" i="7"/>
  <c r="Z58" i="7" s="1"/>
  <c r="Y74" i="7"/>
  <c r="Z74" i="7" s="1"/>
  <c r="Y90" i="7"/>
  <c r="Z90" i="7" s="1"/>
  <c r="Y11" i="7"/>
  <c r="Z11" i="7" s="1"/>
  <c r="Y27" i="7"/>
  <c r="Z27" i="7" s="1"/>
  <c r="Y43" i="7"/>
  <c r="Z43" i="7" s="1"/>
  <c r="Y59" i="7"/>
  <c r="Z59" i="7" s="1"/>
  <c r="Y75" i="7"/>
  <c r="Z75" i="7" s="1"/>
  <c r="Y91" i="7"/>
  <c r="Z91" i="7" s="1"/>
  <c r="Y12" i="7"/>
  <c r="Z12" i="7" s="1"/>
  <c r="Y84" i="7"/>
  <c r="Z84" i="7" s="1"/>
  <c r="Y28" i="7"/>
  <c r="Z28" i="7" s="1"/>
  <c r="Y68" i="7"/>
  <c r="Z68" i="7" s="1"/>
  <c r="Y9" i="7"/>
  <c r="Z9" i="7" s="1"/>
  <c r="M80" i="7"/>
  <c r="N80" i="7" s="1"/>
  <c r="M70" i="6"/>
  <c r="E64" i="7" s="1"/>
  <c r="M64" i="7"/>
  <c r="N64" i="7" s="1"/>
  <c r="M53" i="7"/>
  <c r="N53" i="7" s="1"/>
  <c r="M68" i="7"/>
  <c r="N68" i="7" s="1"/>
  <c r="M40" i="7"/>
  <c r="N40" i="7" s="1"/>
  <c r="M104" i="7"/>
  <c r="N104" i="7" s="1"/>
  <c r="M38" i="6"/>
  <c r="E32" i="7" s="1"/>
  <c r="M32" i="7"/>
  <c r="N32" i="7" s="1"/>
  <c r="M102" i="6"/>
  <c r="E96" i="7" s="1"/>
  <c r="M96" i="7"/>
  <c r="N96" i="7" s="1"/>
  <c r="M85" i="7"/>
  <c r="N85" i="7" s="1"/>
  <c r="M52" i="7"/>
  <c r="N52" i="7" s="1"/>
  <c r="M77" i="7"/>
  <c r="N77" i="7" s="1"/>
  <c r="M20" i="7"/>
  <c r="N20" i="7" s="1"/>
  <c r="M84" i="7"/>
  <c r="N84" i="7" s="1"/>
  <c r="M56" i="7"/>
  <c r="N56" i="7" s="1"/>
  <c r="M16" i="7"/>
  <c r="N16" i="7" s="1"/>
  <c r="M60" i="7"/>
  <c r="N60" i="7" s="1"/>
  <c r="M15" i="6"/>
  <c r="E9" i="7" s="1"/>
  <c r="M9" i="7"/>
  <c r="N9" i="7" s="1"/>
  <c r="H8" i="6"/>
  <c r="G43" i="1" s="1"/>
  <c r="M18" i="6"/>
  <c r="E12" i="7" s="1"/>
  <c r="N7" i="7" l="1"/>
  <c r="G56" i="1" s="1"/>
  <c r="Z7" i="7"/>
  <c r="G57" i="1" s="1"/>
  <c r="G58" i="1" l="1"/>
  <c r="I90" i="4"/>
  <c r="I66" i="4"/>
  <c r="I23" i="4"/>
  <c r="I103" i="4"/>
  <c r="I95" i="4"/>
  <c r="I87" i="4"/>
  <c r="I79" i="4"/>
  <c r="I71" i="4"/>
  <c r="I62" i="4"/>
  <c r="I32" i="4"/>
  <c r="I16" i="4"/>
  <c r="I102" i="4"/>
  <c r="I94" i="4"/>
  <c r="I86" i="4"/>
  <c r="I78" i="4"/>
  <c r="I70" i="4"/>
  <c r="I60" i="4"/>
  <c r="I47" i="4"/>
  <c r="I31" i="4"/>
  <c r="I15" i="4"/>
  <c r="I107" i="4"/>
  <c r="I99" i="4"/>
  <c r="I91" i="4"/>
  <c r="I83" i="4"/>
  <c r="I75" i="4"/>
  <c r="I67" i="4"/>
  <c r="I56" i="4"/>
  <c r="I40" i="4"/>
  <c r="I24" i="4"/>
  <c r="I106" i="4"/>
  <c r="I82" i="4"/>
  <c r="I55" i="4"/>
  <c r="I98" i="4"/>
  <c r="I74" i="4"/>
  <c r="I39" i="4"/>
  <c r="I48" i="4"/>
  <c r="I109" i="4"/>
  <c r="I105" i="4"/>
  <c r="I101" i="4"/>
  <c r="I97" i="4"/>
  <c r="I93" i="4"/>
  <c r="I89" i="4"/>
  <c r="I85" i="4"/>
  <c r="I81" i="4"/>
  <c r="I77" i="4"/>
  <c r="I73" i="4"/>
  <c r="I69" i="4"/>
  <c r="I64" i="4"/>
  <c r="I59" i="4"/>
  <c r="I52" i="4"/>
  <c r="I44" i="4"/>
  <c r="I36" i="4"/>
  <c r="I28" i="4"/>
  <c r="I20" i="4"/>
  <c r="I17" i="4"/>
  <c r="I21" i="4"/>
  <c r="I25" i="4"/>
  <c r="I29" i="4"/>
  <c r="I33" i="4"/>
  <c r="I37" i="4"/>
  <c r="I41" i="4"/>
  <c r="I45" i="4"/>
  <c r="I49" i="4"/>
  <c r="I53" i="4"/>
  <c r="I57" i="4"/>
  <c r="I61" i="4"/>
  <c r="I65" i="4"/>
  <c r="I18" i="4"/>
  <c r="I22" i="4"/>
  <c r="I26" i="4"/>
  <c r="I30" i="4"/>
  <c r="I34" i="4"/>
  <c r="I38" i="4"/>
  <c r="I42" i="4"/>
  <c r="I46" i="4"/>
  <c r="I50" i="4"/>
  <c r="I54" i="4"/>
  <c r="I108" i="4"/>
  <c r="I104" i="4"/>
  <c r="I100" i="4"/>
  <c r="I96" i="4"/>
  <c r="I92" i="4"/>
  <c r="I88" i="4"/>
  <c r="I84" i="4"/>
  <c r="I80" i="4"/>
  <c r="I76" i="4"/>
  <c r="I72" i="4"/>
  <c r="I68" i="4"/>
  <c r="I63" i="4"/>
  <c r="I58" i="4"/>
  <c r="I51" i="4"/>
  <c r="I43" i="4"/>
  <c r="I35" i="4"/>
  <c r="I27" i="4"/>
  <c r="I19" i="4"/>
  <c r="C6" i="4"/>
  <c r="C7" i="4"/>
  <c r="I12" i="4"/>
  <c r="D209" i="4"/>
  <c r="D208" i="4"/>
  <c r="D207" i="4"/>
  <c r="D206" i="4"/>
  <c r="D205" i="4"/>
  <c r="D204" i="4"/>
  <c r="D203" i="4"/>
  <c r="D202" i="4"/>
  <c r="D201" i="4"/>
  <c r="D200" i="4"/>
  <c r="D199" i="4"/>
  <c r="D198" i="4"/>
  <c r="D197" i="4"/>
  <c r="D196" i="4"/>
  <c r="D195" i="4"/>
  <c r="D194" i="4"/>
  <c r="D193" i="4"/>
  <c r="D192" i="4"/>
  <c r="D191" i="4"/>
  <c r="D190" i="4"/>
  <c r="D189" i="4"/>
  <c r="D188" i="4"/>
  <c r="D187" i="4"/>
  <c r="D186" i="4"/>
  <c r="D185" i="4"/>
  <c r="D184" i="4"/>
  <c r="D183" i="4"/>
  <c r="D182" i="4"/>
  <c r="D181" i="4"/>
  <c r="D180" i="4"/>
  <c r="D179" i="4"/>
  <c r="D178" i="4"/>
  <c r="D177" i="4"/>
  <c r="D176" i="4"/>
  <c r="D175" i="4"/>
  <c r="D174" i="4"/>
  <c r="D173" i="4"/>
  <c r="D172" i="4"/>
  <c r="D171" i="4"/>
  <c r="D170" i="4"/>
  <c r="D169"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4" i="4"/>
  <c r="C45" i="1"/>
  <c r="G27" i="1"/>
  <c r="G29" i="1" s="1"/>
  <c r="G33" i="1" s="1"/>
  <c r="C31" i="1"/>
  <c r="T28" i="11" l="1"/>
  <c r="U28" i="11" s="1"/>
  <c r="G27" i="11"/>
  <c r="H27" i="11" s="1"/>
  <c r="G26" i="11"/>
  <c r="H26" i="11" s="1"/>
  <c r="G24" i="11"/>
  <c r="H24" i="11" s="1"/>
  <c r="T22" i="11"/>
  <c r="U22" i="11" s="1"/>
  <c r="T21" i="11"/>
  <c r="U21" i="11" s="1"/>
  <c r="G20" i="11"/>
  <c r="H20" i="11" s="1"/>
  <c r="T18" i="11"/>
  <c r="U18" i="11" s="1"/>
  <c r="T17" i="11"/>
  <c r="U17" i="11" s="1"/>
  <c r="G16" i="11"/>
  <c r="H16" i="11" s="1"/>
  <c r="T14" i="11"/>
  <c r="U14" i="11" s="1"/>
  <c r="T13" i="11"/>
  <c r="U13" i="11" s="1"/>
  <c r="T12" i="11"/>
  <c r="U12" i="11" s="1"/>
  <c r="G11" i="11"/>
  <c r="H11" i="11" s="1"/>
  <c r="G10" i="11"/>
  <c r="H10" i="11" s="1"/>
  <c r="G28" i="11"/>
  <c r="H28" i="11" s="1"/>
  <c r="T25" i="11"/>
  <c r="U25" i="11" s="1"/>
  <c r="T23" i="11"/>
  <c r="U23" i="11" s="1"/>
  <c r="G21" i="11"/>
  <c r="H21" i="11" s="1"/>
  <c r="T19" i="11"/>
  <c r="U19" i="11" s="1"/>
  <c r="G17" i="11"/>
  <c r="H17" i="11" s="1"/>
  <c r="T15" i="11"/>
  <c r="U15" i="11" s="1"/>
  <c r="G12" i="11"/>
  <c r="H12" i="11" s="1"/>
  <c r="T9" i="11"/>
  <c r="U9" i="11" s="1"/>
  <c r="T27" i="11"/>
  <c r="U27" i="11" s="1"/>
  <c r="T26" i="11"/>
  <c r="U26" i="11" s="1"/>
  <c r="G25" i="11"/>
  <c r="H25" i="11" s="1"/>
  <c r="G22" i="11"/>
  <c r="H22" i="11" s="1"/>
  <c r="T20" i="11"/>
  <c r="U20" i="11" s="1"/>
  <c r="G19" i="11"/>
  <c r="H19" i="11" s="1"/>
  <c r="G18" i="11"/>
  <c r="H18" i="11" s="1"/>
  <c r="T16" i="11"/>
  <c r="U16" i="11" s="1"/>
  <c r="G15" i="11"/>
  <c r="H15" i="11" s="1"/>
  <c r="G14" i="11"/>
  <c r="H14" i="11" s="1"/>
  <c r="G13" i="11"/>
  <c r="H13" i="11" s="1"/>
  <c r="T11" i="11"/>
  <c r="U11" i="11" s="1"/>
  <c r="T10" i="11"/>
  <c r="U10" i="11" s="1"/>
  <c r="G9" i="11"/>
  <c r="H9" i="11" s="1"/>
  <c r="T24" i="11"/>
  <c r="U24" i="11" s="1"/>
  <c r="G23" i="11"/>
  <c r="H23" i="11" s="1"/>
  <c r="I36" i="9"/>
  <c r="I36" i="8"/>
  <c r="F34" i="7"/>
  <c r="F82" i="7"/>
  <c r="F50" i="7"/>
  <c r="F86" i="7"/>
  <c r="F54" i="7"/>
  <c r="F18" i="7"/>
  <c r="S86" i="7"/>
  <c r="S54" i="7"/>
  <c r="S26" i="7"/>
  <c r="F89" i="7"/>
  <c r="F57" i="7"/>
  <c r="F25" i="7"/>
  <c r="S93" i="7"/>
  <c r="S61" i="7"/>
  <c r="S25" i="7"/>
  <c r="F92" i="7"/>
  <c r="F76" i="7"/>
  <c r="F60" i="7"/>
  <c r="F44" i="7"/>
  <c r="F28" i="7"/>
  <c r="F12" i="7"/>
  <c r="S92" i="7"/>
  <c r="S76" i="7"/>
  <c r="S60" i="7"/>
  <c r="S44" i="7"/>
  <c r="S28" i="7"/>
  <c r="S12" i="7"/>
  <c r="S90" i="7"/>
  <c r="S58" i="7"/>
  <c r="S22" i="7"/>
  <c r="F85" i="7"/>
  <c r="F45" i="7"/>
  <c r="S9" i="7"/>
  <c r="S73" i="7"/>
  <c r="S41" i="7"/>
  <c r="S17" i="7"/>
  <c r="F95" i="7"/>
  <c r="F79" i="7"/>
  <c r="F63" i="7"/>
  <c r="F47" i="7"/>
  <c r="F31" i="7"/>
  <c r="F15" i="7"/>
  <c r="S95" i="7"/>
  <c r="S79" i="7"/>
  <c r="S63" i="7"/>
  <c r="S47" i="7"/>
  <c r="S31" i="7"/>
  <c r="S15" i="7"/>
  <c r="F102" i="7"/>
  <c r="F98" i="7"/>
  <c r="S98" i="7"/>
  <c r="S38" i="7"/>
  <c r="F69" i="7"/>
  <c r="F13" i="7"/>
  <c r="S45" i="7"/>
  <c r="F84" i="7"/>
  <c r="F52" i="7"/>
  <c r="F36" i="7"/>
  <c r="S100" i="7"/>
  <c r="S36" i="7"/>
  <c r="S74" i="7"/>
  <c r="S42" i="7"/>
  <c r="F61" i="7"/>
  <c r="S57" i="7"/>
  <c r="F103" i="7"/>
  <c r="F71" i="7"/>
  <c r="F55" i="7"/>
  <c r="S103" i="7"/>
  <c r="S71" i="7"/>
  <c r="S55" i="7"/>
  <c r="S23" i="7"/>
  <c r="F90" i="7"/>
  <c r="F94" i="7"/>
  <c r="S94" i="7"/>
  <c r="S30" i="7"/>
  <c r="F101" i="7"/>
  <c r="F33" i="7"/>
  <c r="S69" i="7"/>
  <c r="F96" i="7"/>
  <c r="F64" i="7"/>
  <c r="F32" i="7"/>
  <c r="S80" i="7"/>
  <c r="S64" i="7"/>
  <c r="S16" i="7"/>
  <c r="S66" i="7"/>
  <c r="F38" i="7"/>
  <c r="F74" i="7"/>
  <c r="F26" i="7"/>
  <c r="F78" i="7"/>
  <c r="F46" i="7"/>
  <c r="F10" i="7"/>
  <c r="S78" i="7"/>
  <c r="S46" i="7"/>
  <c r="S18" i="7"/>
  <c r="F81" i="7"/>
  <c r="F49" i="7"/>
  <c r="F17" i="7"/>
  <c r="S85" i="7"/>
  <c r="S53" i="7"/>
  <c r="F104" i="7"/>
  <c r="F88" i="7"/>
  <c r="F72" i="7"/>
  <c r="F56" i="7"/>
  <c r="F40" i="7"/>
  <c r="F24" i="7"/>
  <c r="S104" i="7"/>
  <c r="S88" i="7"/>
  <c r="S72" i="7"/>
  <c r="S56" i="7"/>
  <c r="S40" i="7"/>
  <c r="S24" i="7"/>
  <c r="F22" i="7"/>
  <c r="S82" i="7"/>
  <c r="S50" i="7"/>
  <c r="S14" i="7"/>
  <c r="F77" i="7"/>
  <c r="F37" i="7"/>
  <c r="S97" i="7"/>
  <c r="S65" i="7"/>
  <c r="S33" i="7"/>
  <c r="S13" i="7"/>
  <c r="F91" i="7"/>
  <c r="F75" i="7"/>
  <c r="F59" i="7"/>
  <c r="F43" i="7"/>
  <c r="F27" i="7"/>
  <c r="F11" i="7"/>
  <c r="S91" i="7"/>
  <c r="S75" i="7"/>
  <c r="S59" i="7"/>
  <c r="S43" i="7"/>
  <c r="S27" i="7"/>
  <c r="S11" i="7"/>
  <c r="F73" i="7"/>
  <c r="F66" i="7"/>
  <c r="F70" i="7"/>
  <c r="F42" i="7"/>
  <c r="S70" i="7"/>
  <c r="S10" i="7"/>
  <c r="F41" i="7"/>
  <c r="S77" i="7"/>
  <c r="F100" i="7"/>
  <c r="F68" i="7"/>
  <c r="F20" i="7"/>
  <c r="S84" i="7"/>
  <c r="S68" i="7"/>
  <c r="S52" i="7"/>
  <c r="S20" i="7"/>
  <c r="F14" i="7"/>
  <c r="F97" i="7"/>
  <c r="F29" i="7"/>
  <c r="S89" i="7"/>
  <c r="S29" i="7"/>
  <c r="F87" i="7"/>
  <c r="F39" i="7"/>
  <c r="F23" i="7"/>
  <c r="S87" i="7"/>
  <c r="S39" i="7"/>
  <c r="F58" i="7"/>
  <c r="F62" i="7"/>
  <c r="F30" i="7"/>
  <c r="S62" i="7"/>
  <c r="F65" i="7"/>
  <c r="S101" i="7"/>
  <c r="S37" i="7"/>
  <c r="F80" i="7"/>
  <c r="F48" i="7"/>
  <c r="F16" i="7"/>
  <c r="S96" i="7"/>
  <c r="S48" i="7"/>
  <c r="S32" i="7"/>
  <c r="S102" i="7"/>
  <c r="S34" i="7"/>
  <c r="F93" i="7"/>
  <c r="S49" i="7"/>
  <c r="F67" i="7"/>
  <c r="S99" i="7"/>
  <c r="S35" i="7"/>
  <c r="F83" i="7"/>
  <c r="S51" i="7"/>
  <c r="F53" i="7"/>
  <c r="S21" i="7"/>
  <c r="F51" i="7"/>
  <c r="S83" i="7"/>
  <c r="S19" i="7"/>
  <c r="S81" i="7"/>
  <c r="F21" i="7"/>
  <c r="F99" i="7"/>
  <c r="F35" i="7"/>
  <c r="S67" i="7"/>
  <c r="F19" i="7"/>
  <c r="T10" i="7"/>
  <c r="T14" i="7"/>
  <c r="T18" i="7"/>
  <c r="T22" i="7"/>
  <c r="T26" i="7"/>
  <c r="T30" i="7"/>
  <c r="T34" i="7"/>
  <c r="T38" i="7"/>
  <c r="T45" i="7"/>
  <c r="T49" i="7"/>
  <c r="T53" i="7"/>
  <c r="T57" i="7"/>
  <c r="T61" i="7"/>
  <c r="T65" i="7"/>
  <c r="T69" i="7"/>
  <c r="U69" i="7" s="1"/>
  <c r="T73" i="7"/>
  <c r="T76" i="7"/>
  <c r="T80" i="7"/>
  <c r="T84" i="7"/>
  <c r="T88" i="7"/>
  <c r="U88" i="7" s="1"/>
  <c r="T92" i="7"/>
  <c r="T96" i="7"/>
  <c r="U96" i="7" s="1"/>
  <c r="T100" i="7"/>
  <c r="T104" i="7"/>
  <c r="G12" i="7"/>
  <c r="G16" i="7"/>
  <c r="G20" i="7"/>
  <c r="G24" i="7"/>
  <c r="G28" i="7"/>
  <c r="G32" i="7"/>
  <c r="H32" i="7" s="1"/>
  <c r="G36" i="7"/>
  <c r="H36" i="7" s="1"/>
  <c r="G40" i="7"/>
  <c r="G44" i="7"/>
  <c r="G48" i="7"/>
  <c r="G52" i="7"/>
  <c r="G56" i="7"/>
  <c r="H56" i="7" s="1"/>
  <c r="G60" i="7"/>
  <c r="G64" i="7"/>
  <c r="G68" i="7"/>
  <c r="G71" i="7"/>
  <c r="G74" i="7"/>
  <c r="G78" i="7"/>
  <c r="H78" i="7" s="1"/>
  <c r="G82" i="7"/>
  <c r="G86" i="7"/>
  <c r="G90" i="7"/>
  <c r="G94" i="7"/>
  <c r="H94" i="7" s="1"/>
  <c r="G98" i="7"/>
  <c r="G102" i="7"/>
  <c r="T13" i="7"/>
  <c r="T33" i="7"/>
  <c r="T48" i="7"/>
  <c r="T60" i="7"/>
  <c r="T72" i="7"/>
  <c r="T83" i="7"/>
  <c r="T95" i="7"/>
  <c r="G11" i="7"/>
  <c r="H11" i="7" s="1"/>
  <c r="G23" i="7"/>
  <c r="G35" i="7"/>
  <c r="G51" i="7"/>
  <c r="G63" i="7"/>
  <c r="H63" i="7" s="1"/>
  <c r="G73" i="7"/>
  <c r="G85" i="7"/>
  <c r="G97" i="7"/>
  <c r="T11" i="7"/>
  <c r="T15" i="7"/>
  <c r="T19" i="7"/>
  <c r="T23" i="7"/>
  <c r="T27" i="7"/>
  <c r="T31" i="7"/>
  <c r="T35" i="7"/>
  <c r="T39" i="7"/>
  <c r="T42" i="7"/>
  <c r="T46" i="7"/>
  <c r="T50" i="7"/>
  <c r="T54" i="7"/>
  <c r="T58" i="7"/>
  <c r="T62" i="7"/>
  <c r="T66" i="7"/>
  <c r="U66" i="7" s="1"/>
  <c r="T70" i="7"/>
  <c r="T77" i="7"/>
  <c r="T81" i="7"/>
  <c r="T85" i="7"/>
  <c r="T89" i="7"/>
  <c r="T93" i="7"/>
  <c r="T97" i="7"/>
  <c r="T101" i="7"/>
  <c r="T9" i="7"/>
  <c r="G13" i="7"/>
  <c r="G17" i="7"/>
  <c r="G21" i="7"/>
  <c r="G25" i="7"/>
  <c r="G29" i="7"/>
  <c r="H29" i="7" s="1"/>
  <c r="G33" i="7"/>
  <c r="G37" i="7"/>
  <c r="H37" i="7" s="1"/>
  <c r="G41" i="7"/>
  <c r="G45" i="7"/>
  <c r="G49" i="7"/>
  <c r="G53" i="7"/>
  <c r="H53" i="7" s="1"/>
  <c r="G57" i="7"/>
  <c r="G61" i="7"/>
  <c r="H61" i="7" s="1"/>
  <c r="G65" i="7"/>
  <c r="G69" i="7"/>
  <c r="H69" i="7" s="1"/>
  <c r="G72" i="7"/>
  <c r="G75" i="7"/>
  <c r="H75" i="7" s="1"/>
  <c r="G79" i="7"/>
  <c r="G83" i="7"/>
  <c r="G87" i="7"/>
  <c r="G91" i="7"/>
  <c r="G95" i="7"/>
  <c r="G99" i="7"/>
  <c r="G103" i="7"/>
  <c r="T21" i="7"/>
  <c r="T29" i="7"/>
  <c r="T37" i="7"/>
  <c r="U37" i="7" s="1"/>
  <c r="T52" i="7"/>
  <c r="T64" i="7"/>
  <c r="U64" i="7" s="1"/>
  <c r="T75" i="7"/>
  <c r="T87" i="7"/>
  <c r="T99" i="7"/>
  <c r="G19" i="7"/>
  <c r="H19" i="7" s="1"/>
  <c r="G31" i="7"/>
  <c r="G39" i="7"/>
  <c r="G47" i="7"/>
  <c r="G59" i="7"/>
  <c r="G70" i="7"/>
  <c r="G81" i="7"/>
  <c r="G93" i="7"/>
  <c r="G9" i="7"/>
  <c r="H9" i="7" s="1"/>
  <c r="T12" i="7"/>
  <c r="T16" i="7"/>
  <c r="T20" i="7"/>
  <c r="T24" i="7"/>
  <c r="U24" i="7" s="1"/>
  <c r="T28" i="7"/>
  <c r="T32" i="7"/>
  <c r="T36" i="7"/>
  <c r="T40" i="7"/>
  <c r="T43" i="7"/>
  <c r="T47" i="7"/>
  <c r="T51" i="7"/>
  <c r="T55" i="7"/>
  <c r="T59" i="7"/>
  <c r="T63" i="7"/>
  <c r="U63" i="7" s="1"/>
  <c r="T67" i="7"/>
  <c r="T71" i="7"/>
  <c r="T74" i="7"/>
  <c r="T78" i="7"/>
  <c r="T82" i="7"/>
  <c r="T86" i="7"/>
  <c r="U86" i="7" s="1"/>
  <c r="T90" i="7"/>
  <c r="T94" i="7"/>
  <c r="T98" i="7"/>
  <c r="T102" i="7"/>
  <c r="G10" i="7"/>
  <c r="G14" i="7"/>
  <c r="H14" i="7" s="1"/>
  <c r="G18" i="7"/>
  <c r="H18" i="7" s="1"/>
  <c r="G22" i="7"/>
  <c r="G26" i="7"/>
  <c r="G30" i="7"/>
  <c r="H30" i="7" s="1"/>
  <c r="G34" i="7"/>
  <c r="G38" i="7"/>
  <c r="G42" i="7"/>
  <c r="G46" i="7"/>
  <c r="G50" i="7"/>
  <c r="G54" i="7"/>
  <c r="G58" i="7"/>
  <c r="G62" i="7"/>
  <c r="G66" i="7"/>
  <c r="G76" i="7"/>
  <c r="G80" i="7"/>
  <c r="G84" i="7"/>
  <c r="G88" i="7"/>
  <c r="G92" i="7"/>
  <c r="G96" i="7"/>
  <c r="G100" i="7"/>
  <c r="G104" i="7"/>
  <c r="T17" i="7"/>
  <c r="T25" i="7"/>
  <c r="T41" i="7"/>
  <c r="T44" i="7"/>
  <c r="T56" i="7"/>
  <c r="T68" i="7"/>
  <c r="T79" i="7"/>
  <c r="T91" i="7"/>
  <c r="T103" i="7"/>
  <c r="G15" i="7"/>
  <c r="G27" i="7"/>
  <c r="G43" i="7"/>
  <c r="G55" i="7"/>
  <c r="H55" i="7" s="1"/>
  <c r="G67" i="7"/>
  <c r="G77" i="7"/>
  <c r="G89" i="7"/>
  <c r="H89" i="7" s="1"/>
  <c r="G101" i="7"/>
  <c r="I112" i="4"/>
  <c r="I113" i="6"/>
  <c r="I14" i="4"/>
  <c r="G28" i="1"/>
  <c r="G32" i="1" s="1"/>
  <c r="U87" i="7" l="1"/>
  <c r="U19" i="7"/>
  <c r="X19" i="7" s="1"/>
  <c r="U44" i="7"/>
  <c r="X44" i="7" s="1"/>
  <c r="H34" i="7"/>
  <c r="L34" i="7" s="1"/>
  <c r="U9" i="7"/>
  <c r="X9" i="7" s="1"/>
  <c r="L23" i="11"/>
  <c r="K23" i="11"/>
  <c r="W16" i="11"/>
  <c r="X16" i="11"/>
  <c r="X9" i="11"/>
  <c r="W9" i="11"/>
  <c r="L28" i="11"/>
  <c r="K28" i="11"/>
  <c r="W18" i="11"/>
  <c r="X18" i="11"/>
  <c r="L13" i="11"/>
  <c r="K13" i="11"/>
  <c r="L25" i="11"/>
  <c r="K25" i="11"/>
  <c r="L12" i="11"/>
  <c r="K12" i="11"/>
  <c r="L21" i="11"/>
  <c r="K21" i="11"/>
  <c r="K10" i="11"/>
  <c r="L10" i="11"/>
  <c r="K20" i="11"/>
  <c r="L20" i="11"/>
  <c r="K26" i="11"/>
  <c r="L26" i="11"/>
  <c r="H42" i="7"/>
  <c r="L42" i="7" s="1"/>
  <c r="U74" i="7"/>
  <c r="W74" i="7" s="1"/>
  <c r="H31" i="7"/>
  <c r="K31" i="7" s="1"/>
  <c r="U75" i="7"/>
  <c r="W75" i="7" s="1"/>
  <c r="U29" i="7"/>
  <c r="X29" i="7" s="1"/>
  <c r="H95" i="7"/>
  <c r="K95" i="7" s="1"/>
  <c r="H33" i="7"/>
  <c r="L33" i="7" s="1"/>
  <c r="H17" i="7"/>
  <c r="L17" i="7" s="1"/>
  <c r="U46" i="7"/>
  <c r="X46" i="7" s="1"/>
  <c r="U13" i="7"/>
  <c r="X13" i="7" s="1"/>
  <c r="H12" i="7"/>
  <c r="L12" i="7" s="1"/>
  <c r="U26" i="7"/>
  <c r="W26" i="7" s="1"/>
  <c r="K9" i="11"/>
  <c r="L9" i="11"/>
  <c r="K14" i="11"/>
  <c r="L14" i="11"/>
  <c r="L19" i="11"/>
  <c r="K19" i="11"/>
  <c r="X26" i="11"/>
  <c r="W26" i="11"/>
  <c r="W15" i="11"/>
  <c r="X15" i="11"/>
  <c r="X23" i="11"/>
  <c r="W23" i="11"/>
  <c r="L11" i="11"/>
  <c r="K11" i="11"/>
  <c r="K16" i="11"/>
  <c r="L16" i="11"/>
  <c r="X21" i="11"/>
  <c r="W21" i="11"/>
  <c r="K27" i="11"/>
  <c r="L27" i="11"/>
  <c r="X11" i="11"/>
  <c r="W11" i="11"/>
  <c r="K22" i="11"/>
  <c r="L22" i="11"/>
  <c r="W19" i="11"/>
  <c r="X19" i="11"/>
  <c r="W13" i="11"/>
  <c r="X13" i="11"/>
  <c r="L24" i="11"/>
  <c r="K24" i="11"/>
  <c r="X24" i="11"/>
  <c r="W24" i="11"/>
  <c r="L18" i="11"/>
  <c r="K18" i="11"/>
  <c r="X14" i="11"/>
  <c r="W14" i="11"/>
  <c r="U56" i="7"/>
  <c r="W56" i="7" s="1"/>
  <c r="H76" i="7"/>
  <c r="K76" i="7" s="1"/>
  <c r="H54" i="7"/>
  <c r="K54" i="7" s="1"/>
  <c r="H38" i="7"/>
  <c r="L38" i="7" s="1"/>
  <c r="U71" i="7"/>
  <c r="W71" i="7" s="1"/>
  <c r="U55" i="7"/>
  <c r="W55" i="7" s="1"/>
  <c r="U40" i="7"/>
  <c r="X40" i="7" s="1"/>
  <c r="U21" i="7"/>
  <c r="W21" i="7" s="1"/>
  <c r="H91" i="7"/>
  <c r="L91" i="7" s="1"/>
  <c r="H13" i="7"/>
  <c r="L13" i="7" s="1"/>
  <c r="U93" i="7"/>
  <c r="X93" i="7" s="1"/>
  <c r="U77" i="7"/>
  <c r="W77" i="7" s="1"/>
  <c r="U58" i="7"/>
  <c r="X58" i="7" s="1"/>
  <c r="U42" i="7"/>
  <c r="W42" i="7" s="1"/>
  <c r="U11" i="7"/>
  <c r="X11" i="7" s="1"/>
  <c r="H102" i="7"/>
  <c r="K102" i="7" s="1"/>
  <c r="H71" i="7"/>
  <c r="L71" i="7" s="1"/>
  <c r="H24" i="7"/>
  <c r="L24" i="7" s="1"/>
  <c r="U104" i="7"/>
  <c r="W104" i="7" s="1"/>
  <c r="U73" i="7"/>
  <c r="W73" i="7" s="1"/>
  <c r="U22" i="7"/>
  <c r="W22" i="7" s="1"/>
  <c r="W10" i="11"/>
  <c r="X10" i="11"/>
  <c r="L15" i="11"/>
  <c r="K15" i="11"/>
  <c r="X20" i="11"/>
  <c r="W20" i="11"/>
  <c r="W27" i="11"/>
  <c r="X27" i="11"/>
  <c r="L17" i="11"/>
  <c r="K17" i="11"/>
  <c r="X25" i="11"/>
  <c r="W25" i="11"/>
  <c r="W12" i="11"/>
  <c r="X12" i="11"/>
  <c r="W17" i="11"/>
  <c r="X17" i="11"/>
  <c r="W22" i="11"/>
  <c r="X22" i="11"/>
  <c r="W28" i="11"/>
  <c r="X28" i="11"/>
  <c r="H15" i="7"/>
  <c r="K15" i="7" s="1"/>
  <c r="U68" i="7"/>
  <c r="W68" i="7" s="1"/>
  <c r="U59" i="7"/>
  <c r="X59" i="7" s="1"/>
  <c r="U28" i="7"/>
  <c r="X28" i="7" s="1"/>
  <c r="U97" i="7"/>
  <c r="W97" i="7" s="1"/>
  <c r="U92" i="7"/>
  <c r="W92" i="7" s="1"/>
  <c r="U61" i="7"/>
  <c r="X61" i="7" s="1"/>
  <c r="H27" i="7"/>
  <c r="K27" i="7" s="1"/>
  <c r="H100" i="7"/>
  <c r="K100" i="7" s="1"/>
  <c r="H46" i="7"/>
  <c r="L46" i="7" s="1"/>
  <c r="U94" i="7"/>
  <c r="W94" i="7" s="1"/>
  <c r="U47" i="7"/>
  <c r="W47" i="7" s="1"/>
  <c r="U85" i="7"/>
  <c r="X85" i="7" s="1"/>
  <c r="U50" i="7"/>
  <c r="X50" i="7" s="1"/>
  <c r="U35" i="7"/>
  <c r="W35" i="7" s="1"/>
  <c r="U80" i="7"/>
  <c r="X80" i="7" s="1"/>
  <c r="X74" i="7"/>
  <c r="W13" i="7"/>
  <c r="X24" i="7"/>
  <c r="W24" i="7"/>
  <c r="X64" i="7"/>
  <c r="W64" i="7"/>
  <c r="X88" i="7"/>
  <c r="W88" i="7"/>
  <c r="X86" i="7"/>
  <c r="W86" i="7"/>
  <c r="X69" i="7"/>
  <c r="W69" i="7"/>
  <c r="X63" i="7"/>
  <c r="W63" i="7"/>
  <c r="X87" i="7"/>
  <c r="W87" i="7"/>
  <c r="X37" i="7"/>
  <c r="W37" i="7"/>
  <c r="X66" i="7"/>
  <c r="W66" i="7"/>
  <c r="X96" i="7"/>
  <c r="W96" i="7"/>
  <c r="L55" i="7"/>
  <c r="K55" i="7"/>
  <c r="L76" i="7"/>
  <c r="L9" i="7"/>
  <c r="K9" i="7"/>
  <c r="L19" i="7"/>
  <c r="K19" i="7"/>
  <c r="L75" i="7"/>
  <c r="K75" i="7"/>
  <c r="L61" i="7"/>
  <c r="K61" i="7"/>
  <c r="L29" i="7"/>
  <c r="K29" i="7"/>
  <c r="L63" i="7"/>
  <c r="K63" i="7"/>
  <c r="L11" i="7"/>
  <c r="K11" i="7"/>
  <c r="L56" i="7"/>
  <c r="K56" i="7"/>
  <c r="L89" i="7"/>
  <c r="K89" i="7"/>
  <c r="H43" i="7"/>
  <c r="H88" i="7"/>
  <c r="L18" i="7"/>
  <c r="K18" i="7"/>
  <c r="U82" i="7"/>
  <c r="U99" i="7"/>
  <c r="H103" i="7"/>
  <c r="H52" i="7"/>
  <c r="L36" i="7"/>
  <c r="K36" i="7"/>
  <c r="U84" i="7"/>
  <c r="L30" i="7"/>
  <c r="K30" i="7"/>
  <c r="L14" i="7"/>
  <c r="K14" i="7"/>
  <c r="L69" i="7"/>
  <c r="K69" i="7"/>
  <c r="L53" i="7"/>
  <c r="K53" i="7"/>
  <c r="L37" i="7"/>
  <c r="K37" i="7"/>
  <c r="L94" i="7"/>
  <c r="K94" i="7"/>
  <c r="L78" i="7"/>
  <c r="K78" i="7"/>
  <c r="L32" i="7"/>
  <c r="K32" i="7"/>
  <c r="H101" i="7"/>
  <c r="U103" i="7"/>
  <c r="H92" i="7"/>
  <c r="U102" i="7"/>
  <c r="U60" i="7"/>
  <c r="U38" i="7"/>
  <c r="U98" i="7"/>
  <c r="U52" i="7"/>
  <c r="H57" i="7"/>
  <c r="U23" i="7"/>
  <c r="H51" i="7"/>
  <c r="U95" i="7"/>
  <c r="H68" i="7"/>
  <c r="U100" i="7"/>
  <c r="U53" i="7"/>
  <c r="U17" i="7"/>
  <c r="H22" i="7"/>
  <c r="H59" i="7"/>
  <c r="H45" i="7"/>
  <c r="U27" i="7"/>
  <c r="H86" i="7"/>
  <c r="H40" i="7"/>
  <c r="U57" i="7"/>
  <c r="H66" i="7"/>
  <c r="H50" i="7"/>
  <c r="U67" i="7"/>
  <c r="U70" i="7"/>
  <c r="U39" i="7"/>
  <c r="U18" i="7"/>
  <c r="U81" i="7"/>
  <c r="U62" i="7"/>
  <c r="H35" i="7"/>
  <c r="U41" i="7"/>
  <c r="U32" i="7"/>
  <c r="U65" i="7"/>
  <c r="U14" i="7"/>
  <c r="U25" i="7"/>
  <c r="U43" i="7"/>
  <c r="U12" i="7"/>
  <c r="U31" i="7"/>
  <c r="U76" i="7"/>
  <c r="U45" i="7"/>
  <c r="U10" i="7"/>
  <c r="H93" i="7"/>
  <c r="H87" i="7"/>
  <c r="H72" i="7"/>
  <c r="H97" i="7"/>
  <c r="H98" i="7"/>
  <c r="H82" i="7"/>
  <c r="H80" i="7"/>
  <c r="H79" i="7"/>
  <c r="H73" i="7"/>
  <c r="H60" i="7"/>
  <c r="U48" i="7"/>
  <c r="U49" i="7"/>
  <c r="U30" i="7"/>
  <c r="U90" i="7"/>
  <c r="H81" i="7"/>
  <c r="H39" i="7"/>
  <c r="H83" i="7"/>
  <c r="H21" i="7"/>
  <c r="H85" i="7"/>
  <c r="H48" i="7"/>
  <c r="H67" i="7"/>
  <c r="H96" i="7"/>
  <c r="H58" i="7"/>
  <c r="H26" i="7"/>
  <c r="H10" i="7"/>
  <c r="H65" i="7"/>
  <c r="H74" i="7"/>
  <c r="H44" i="7"/>
  <c r="U91" i="7"/>
  <c r="H104" i="7"/>
  <c r="U51" i="7"/>
  <c r="U36" i="7"/>
  <c r="U20" i="7"/>
  <c r="H47" i="7"/>
  <c r="H41" i="7"/>
  <c r="H25" i="7"/>
  <c r="U89" i="7"/>
  <c r="U54" i="7"/>
  <c r="H20" i="7"/>
  <c r="U34" i="7"/>
  <c r="H77" i="7"/>
  <c r="U79" i="7"/>
  <c r="H84" i="7"/>
  <c r="H62" i="7"/>
  <c r="U78" i="7"/>
  <c r="U16" i="7"/>
  <c r="H99" i="7"/>
  <c r="U101" i="7"/>
  <c r="U83" i="7"/>
  <c r="U33" i="7"/>
  <c r="H64" i="7"/>
  <c r="H16" i="7"/>
  <c r="H70" i="7"/>
  <c r="H49" i="7"/>
  <c r="U15" i="7"/>
  <c r="H23" i="7"/>
  <c r="U72" i="7"/>
  <c r="H90" i="7"/>
  <c r="H28" i="7"/>
  <c r="G31" i="1"/>
  <c r="W19" i="7" l="1"/>
  <c r="L95" i="7"/>
  <c r="K24" i="7"/>
  <c r="L15" i="7"/>
  <c r="W44" i="7"/>
  <c r="X42" i="7"/>
  <c r="K34" i="7"/>
  <c r="X55" i="7"/>
  <c r="W9" i="7"/>
  <c r="W58" i="7"/>
  <c r="X22" i="7"/>
  <c r="X71" i="7"/>
  <c r="K42" i="7"/>
  <c r="W46" i="7"/>
  <c r="X56" i="7"/>
  <c r="K71" i="7"/>
  <c r="W29" i="7"/>
  <c r="L100" i="7"/>
  <c r="K91" i="7"/>
  <c r="W85" i="7"/>
  <c r="X97" i="7"/>
  <c r="K13" i="7"/>
  <c r="L31" i="7"/>
  <c r="K33" i="7"/>
  <c r="X104" i="7"/>
  <c r="X92" i="7"/>
  <c r="W93" i="7"/>
  <c r="X75" i="7"/>
  <c r="X73" i="7"/>
  <c r="W11" i="7"/>
  <c r="W40" i="7"/>
  <c r="K17" i="7"/>
  <c r="X21" i="7"/>
  <c r="L54" i="7"/>
  <c r="X26" i="7"/>
  <c r="X77" i="7"/>
  <c r="X68" i="7"/>
  <c r="K38" i="7"/>
  <c r="K12" i="7"/>
  <c r="L102" i="7"/>
  <c r="X94" i="7"/>
  <c r="L7" i="11"/>
  <c r="W7" i="11"/>
  <c r="W50" i="7"/>
  <c r="K7" i="11"/>
  <c r="X7" i="11"/>
  <c r="W28" i="7"/>
  <c r="L27" i="7"/>
  <c r="W80" i="7"/>
  <c r="X47" i="7"/>
  <c r="W59" i="7"/>
  <c r="W61" i="7"/>
  <c r="X35" i="7"/>
  <c r="K46" i="7"/>
  <c r="X101" i="7"/>
  <c r="W101" i="7"/>
  <c r="X36" i="7"/>
  <c r="W36" i="7"/>
  <c r="X10" i="7"/>
  <c r="W10" i="7"/>
  <c r="X62" i="7"/>
  <c r="W62" i="7"/>
  <c r="X57" i="7"/>
  <c r="W57" i="7"/>
  <c r="X53" i="7"/>
  <c r="W53" i="7"/>
  <c r="X43" i="7"/>
  <c r="W43" i="7"/>
  <c r="X67" i="7"/>
  <c r="W67" i="7"/>
  <c r="X100" i="7"/>
  <c r="W100" i="7"/>
  <c r="X23" i="7"/>
  <c r="W23" i="7"/>
  <c r="X38" i="7"/>
  <c r="W38" i="7"/>
  <c r="X103" i="7"/>
  <c r="W103" i="7"/>
  <c r="X82" i="7"/>
  <c r="W82" i="7"/>
  <c r="X15" i="7"/>
  <c r="W15" i="7"/>
  <c r="X51" i="7"/>
  <c r="W51" i="7"/>
  <c r="X45" i="7"/>
  <c r="W45" i="7"/>
  <c r="X32" i="7"/>
  <c r="W32" i="7"/>
  <c r="X33" i="7"/>
  <c r="W33" i="7"/>
  <c r="X16" i="7"/>
  <c r="W16" i="7"/>
  <c r="X79" i="7"/>
  <c r="W79" i="7"/>
  <c r="X54" i="7"/>
  <c r="W54" i="7"/>
  <c r="X90" i="7"/>
  <c r="W90" i="7"/>
  <c r="X76" i="7"/>
  <c r="W76" i="7"/>
  <c r="X25" i="7"/>
  <c r="W25" i="7"/>
  <c r="X41" i="7"/>
  <c r="W41" i="7"/>
  <c r="X18" i="7"/>
  <c r="W18" i="7"/>
  <c r="X60" i="7"/>
  <c r="W60" i="7"/>
  <c r="X34" i="7"/>
  <c r="W34" i="7"/>
  <c r="X49" i="7"/>
  <c r="W49" i="7"/>
  <c r="X12" i="7"/>
  <c r="W12" i="7"/>
  <c r="X65" i="7"/>
  <c r="W65" i="7"/>
  <c r="X70" i="7"/>
  <c r="W70" i="7"/>
  <c r="X98" i="7"/>
  <c r="W98" i="7"/>
  <c r="X99" i="7"/>
  <c r="W99" i="7"/>
  <c r="X48" i="7"/>
  <c r="W48" i="7"/>
  <c r="X81" i="7"/>
  <c r="W81" i="7"/>
  <c r="X72" i="7"/>
  <c r="W72" i="7"/>
  <c r="X83" i="7"/>
  <c r="W83" i="7"/>
  <c r="X78" i="7"/>
  <c r="W78" i="7"/>
  <c r="X89" i="7"/>
  <c r="W89" i="7"/>
  <c r="X20" i="7"/>
  <c r="W20" i="7"/>
  <c r="X91" i="7"/>
  <c r="W91" i="7"/>
  <c r="X30" i="7"/>
  <c r="W30" i="7"/>
  <c r="X31" i="7"/>
  <c r="W31" i="7"/>
  <c r="X14" i="7"/>
  <c r="W14" i="7"/>
  <c r="X39" i="7"/>
  <c r="W39" i="7"/>
  <c r="X27" i="7"/>
  <c r="W27" i="7"/>
  <c r="X17" i="7"/>
  <c r="W17" i="7"/>
  <c r="X95" i="7"/>
  <c r="W95" i="7"/>
  <c r="X52" i="7"/>
  <c r="W52" i="7"/>
  <c r="X102" i="7"/>
  <c r="W102" i="7"/>
  <c r="X84" i="7"/>
  <c r="W84" i="7"/>
  <c r="L23" i="7"/>
  <c r="K23" i="7"/>
  <c r="L62" i="7"/>
  <c r="K62" i="7"/>
  <c r="L44" i="7"/>
  <c r="K44" i="7"/>
  <c r="L48" i="7"/>
  <c r="K48" i="7"/>
  <c r="L79" i="7"/>
  <c r="K79" i="7"/>
  <c r="L97" i="7"/>
  <c r="K97" i="7"/>
  <c r="L45" i="7"/>
  <c r="K45" i="7"/>
  <c r="L51" i="7"/>
  <c r="K51" i="7"/>
  <c r="L92" i="7"/>
  <c r="K92" i="7"/>
  <c r="L64" i="7"/>
  <c r="K64" i="7"/>
  <c r="L84" i="7"/>
  <c r="K84" i="7"/>
  <c r="L20" i="7"/>
  <c r="K20" i="7"/>
  <c r="L41" i="7"/>
  <c r="K41" i="7"/>
  <c r="L74" i="7"/>
  <c r="K74" i="7"/>
  <c r="L85" i="7"/>
  <c r="K85" i="7"/>
  <c r="L40" i="7"/>
  <c r="K40" i="7"/>
  <c r="L90" i="7"/>
  <c r="K90" i="7"/>
  <c r="L49" i="7"/>
  <c r="K49" i="7"/>
  <c r="L47" i="7"/>
  <c r="K47" i="7"/>
  <c r="L104" i="7"/>
  <c r="K104" i="7"/>
  <c r="L65" i="7"/>
  <c r="K65" i="7"/>
  <c r="L96" i="7"/>
  <c r="K96" i="7"/>
  <c r="L21" i="7"/>
  <c r="K21" i="7"/>
  <c r="L60" i="7"/>
  <c r="K60" i="7"/>
  <c r="L82" i="7"/>
  <c r="K82" i="7"/>
  <c r="L87" i="7"/>
  <c r="K87" i="7"/>
  <c r="L50" i="7"/>
  <c r="K50" i="7"/>
  <c r="L86" i="7"/>
  <c r="K86" i="7"/>
  <c r="L22" i="7"/>
  <c r="K22" i="7"/>
  <c r="L68" i="7"/>
  <c r="K68" i="7"/>
  <c r="L57" i="7"/>
  <c r="K57" i="7"/>
  <c r="L101" i="7"/>
  <c r="K101" i="7"/>
  <c r="L52" i="7"/>
  <c r="K52" i="7"/>
  <c r="L88" i="7"/>
  <c r="K88" i="7"/>
  <c r="L16" i="7"/>
  <c r="K16" i="7"/>
  <c r="L25" i="7"/>
  <c r="K25" i="7"/>
  <c r="L26" i="7"/>
  <c r="K26" i="7"/>
  <c r="L39" i="7"/>
  <c r="K39" i="7"/>
  <c r="L28" i="7"/>
  <c r="K28" i="7"/>
  <c r="L99" i="7"/>
  <c r="K99" i="7"/>
  <c r="L58" i="7"/>
  <c r="K58" i="7"/>
  <c r="L81" i="7"/>
  <c r="K81" i="7"/>
  <c r="L80" i="7"/>
  <c r="K80" i="7"/>
  <c r="L72" i="7"/>
  <c r="K72" i="7"/>
  <c r="L59" i="7"/>
  <c r="K59" i="7"/>
  <c r="L70" i="7"/>
  <c r="K70" i="7"/>
  <c r="L77" i="7"/>
  <c r="K77" i="7"/>
  <c r="L10" i="7"/>
  <c r="K10" i="7"/>
  <c r="L67" i="7"/>
  <c r="K67" i="7"/>
  <c r="L83" i="7"/>
  <c r="K83" i="7"/>
  <c r="L73" i="7"/>
  <c r="K73" i="7"/>
  <c r="L98" i="7"/>
  <c r="K98" i="7"/>
  <c r="L93" i="7"/>
  <c r="K93" i="7"/>
  <c r="L35" i="7"/>
  <c r="K35" i="7"/>
  <c r="L66" i="7"/>
  <c r="K66" i="7"/>
  <c r="L103" i="7"/>
  <c r="K103" i="7"/>
  <c r="L43" i="7"/>
  <c r="K43" i="7"/>
  <c r="X7" i="7" l="1"/>
  <c r="G49" i="1" s="1"/>
  <c r="K7" i="7"/>
  <c r="W7" i="7"/>
  <c r="L7" i="7"/>
  <c r="G48" i="1" s="1"/>
  <c r="G50" i="1" l="1"/>
  <c r="G52" i="1" s="1"/>
  <c r="C23" i="3" l="1"/>
</calcChain>
</file>

<file path=xl/sharedStrings.xml><?xml version="1.0" encoding="utf-8"?>
<sst xmlns="http://schemas.openxmlformats.org/spreadsheetml/2006/main" count="555" uniqueCount="198">
  <si>
    <t>Inputs</t>
  </si>
  <si>
    <t>Farm inputs</t>
  </si>
  <si>
    <t>Number of primiparous cows</t>
  </si>
  <si>
    <t>Number of multiparous cows</t>
  </si>
  <si>
    <t>Replacement rate</t>
  </si>
  <si>
    <t>% of replacement not dried off</t>
  </si>
  <si>
    <t>Total number of cows</t>
  </si>
  <si>
    <t>My inputs</t>
  </si>
  <si>
    <t>Reference</t>
  </si>
  <si>
    <t>Farm costs</t>
  </si>
  <si>
    <t>Percentage of cows replaced before dry-off</t>
  </si>
  <si>
    <t>Number of primiparous replaced before dry-off</t>
  </si>
  <si>
    <t>Number of multiparous replaced before dry-off</t>
  </si>
  <si>
    <t>Primiparous</t>
  </si>
  <si>
    <t>Multiparous</t>
  </si>
  <si>
    <t>Are you using teat sealant at dry-off?</t>
  </si>
  <si>
    <t>Yes</t>
  </si>
  <si>
    <t>No</t>
  </si>
  <si>
    <t>Cost of each tube of teat sealant ($/tube)</t>
  </si>
  <si>
    <t>Estimated time spent to apply the teat sealant (min/cow)</t>
  </si>
  <si>
    <t>Labor cost ($/hour)</t>
  </si>
  <si>
    <t>Total cost of using teat sealant ($/cow)</t>
  </si>
  <si>
    <t>Antibiotics at dry-off</t>
  </si>
  <si>
    <t>Cost of each tube of dry-off antibiotics ($/tube)</t>
  </si>
  <si>
    <t>Estimated time spent to apply the dry-off antibiotics (min/cow)</t>
  </si>
  <si>
    <t>Total cost of using antibiotics at dry-off ($/cow)</t>
  </si>
  <si>
    <t>Cost of one case of clinical mastitis</t>
  </si>
  <si>
    <t>Cost of one case of subclinical mastitis</t>
  </si>
  <si>
    <t>Cost of mastitis in the subsequent lacation (up to 30 DIM)</t>
  </si>
  <si>
    <t>Cost of subclinical mastitis</t>
  </si>
  <si>
    <t>Marginal milk price</t>
  </si>
  <si>
    <t>Price of milk lost (milk price - savings with feed not given to the cow) ($/kg)</t>
  </si>
  <si>
    <t>Total cost of subclinical mastitis ($/case)</t>
  </si>
  <si>
    <t>Farm mastitis inputs - you can obtain this from your herd management software, DHIA reports, or your veterinarian)</t>
  </si>
  <si>
    <t>Category of SCS at dry-off</t>
  </si>
  <si>
    <t>Reference for SCC</t>
  </si>
  <si>
    <t>Number of primiparous</t>
  </si>
  <si>
    <t>Number of multiparous</t>
  </si>
  <si>
    <r>
      <t xml:space="preserve">Incidence of </t>
    </r>
    <r>
      <rPr>
        <b/>
        <sz val="11"/>
        <color theme="1"/>
        <rFont val="Calibri"/>
        <family val="2"/>
        <scheme val="minor"/>
      </rPr>
      <t>subclinical mastitis</t>
    </r>
    <r>
      <rPr>
        <sz val="11"/>
        <color theme="1"/>
        <rFont val="Calibri"/>
        <family val="2"/>
        <scheme val="minor"/>
      </rPr>
      <t xml:space="preserve"> in the first 30 DIM of the subsequent lactation (per category of SCS)</t>
    </r>
  </si>
  <si>
    <t>Treatment with antibiotics at dry-off (1=treat; 0=not treat)</t>
  </si>
  <si>
    <t>Group</t>
  </si>
  <si>
    <t>Total number of primiparous dried-off (cows/year)</t>
  </si>
  <si>
    <t>Total number of multiparous dried-off (cows/year)</t>
  </si>
  <si>
    <t>Annual average bulk tank comatic cell count (BTSCC - cells/mL)</t>
  </si>
  <si>
    <t>BTSCC category</t>
  </si>
  <si>
    <t>BTSCC (cells/mL)</t>
  </si>
  <si>
    <t>Last test-day SCS category</t>
  </si>
  <si>
    <t>Subclinical mastitis if BDCT</t>
  </si>
  <si>
    <t>Clinical mastitis if BDCT</t>
  </si>
  <si>
    <r>
      <t xml:space="preserve">Incidence risk if cows do not receive antibiotics at dry-off, </t>
    </r>
    <r>
      <rPr>
        <b/>
        <sz val="11"/>
        <color theme="1"/>
        <rFont val="Calibri"/>
        <family val="2"/>
        <scheme val="minor"/>
      </rPr>
      <t>subclinical mastitis</t>
    </r>
  </si>
  <si>
    <r>
      <t xml:space="preserve">Incidence risk if cows do not receive antibiotics at dry-off, </t>
    </r>
    <r>
      <rPr>
        <b/>
        <sz val="11"/>
        <color theme="1"/>
        <rFont val="Calibri"/>
        <family val="2"/>
        <scheme val="minor"/>
      </rPr>
      <t>clinical mastitis</t>
    </r>
  </si>
  <si>
    <t>Default</t>
  </si>
  <si>
    <r>
      <t xml:space="preserve">Incidence of </t>
    </r>
    <r>
      <rPr>
        <b/>
        <sz val="11"/>
        <color theme="1"/>
        <rFont val="Calibri"/>
        <family val="2"/>
        <scheme val="minor"/>
      </rPr>
      <t>subclinical mastitis</t>
    </r>
    <r>
      <rPr>
        <sz val="11"/>
        <color theme="1"/>
        <rFont val="Calibri"/>
        <family val="2"/>
        <scheme val="minor"/>
      </rPr>
      <t xml:space="preserve"> in the first 30 DIM of the subsequent lactation (per category of SCS) </t>
    </r>
    <r>
      <rPr>
        <b/>
        <sz val="11"/>
        <color theme="1"/>
        <rFont val="Calibri"/>
        <family val="2"/>
        <scheme val="minor"/>
      </rPr>
      <t>IF ANTIBIOTICS + TEAT SEALANT IS USED</t>
    </r>
  </si>
  <si>
    <r>
      <t xml:space="preserve">Incidence of </t>
    </r>
    <r>
      <rPr>
        <b/>
        <sz val="11"/>
        <color theme="1"/>
        <rFont val="Calibri"/>
        <family val="2"/>
        <scheme val="minor"/>
      </rPr>
      <t>subclinical mastitis</t>
    </r>
    <r>
      <rPr>
        <sz val="11"/>
        <color theme="1"/>
        <rFont val="Calibri"/>
        <family val="2"/>
        <scheme val="minor"/>
      </rPr>
      <t xml:space="preserve"> in the first 30 DIM of the subsequent lactation (per category of SCS) </t>
    </r>
    <r>
      <rPr>
        <b/>
        <sz val="11"/>
        <color theme="1"/>
        <rFont val="Calibri"/>
        <family val="2"/>
        <scheme val="minor"/>
      </rPr>
      <t>IF ONLY TEAT SEALANT IS USED</t>
    </r>
  </si>
  <si>
    <t>Final incidence of subclinical mastitis</t>
  </si>
  <si>
    <r>
      <t xml:space="preserve">Incidence of </t>
    </r>
    <r>
      <rPr>
        <b/>
        <sz val="11"/>
        <color theme="1"/>
        <rFont val="Calibri"/>
        <family val="2"/>
        <scheme val="minor"/>
      </rPr>
      <t>clinical mastitis</t>
    </r>
    <r>
      <rPr>
        <sz val="11"/>
        <color theme="1"/>
        <rFont val="Calibri"/>
        <family val="2"/>
        <scheme val="minor"/>
      </rPr>
      <t xml:space="preserve"> in the first 30 DIM of the subsequent lactation (per category of SCS)</t>
    </r>
  </si>
  <si>
    <r>
      <t xml:space="preserve">Incidence of </t>
    </r>
    <r>
      <rPr>
        <b/>
        <sz val="11"/>
        <color theme="1"/>
        <rFont val="Calibri"/>
        <family val="2"/>
        <scheme val="minor"/>
      </rPr>
      <t>clinical mastitis</t>
    </r>
    <r>
      <rPr>
        <sz val="11"/>
        <color theme="1"/>
        <rFont val="Calibri"/>
        <family val="2"/>
        <scheme val="minor"/>
      </rPr>
      <t xml:space="preserve"> in the first 30 DIM of the subsequent lactation (per category of SCS) </t>
    </r>
    <r>
      <rPr>
        <b/>
        <sz val="11"/>
        <color theme="1"/>
        <rFont val="Calibri"/>
        <family val="2"/>
        <scheme val="minor"/>
      </rPr>
      <t>IF ANTIBIOTICS + TEAT SEALANT IS USED</t>
    </r>
  </si>
  <si>
    <r>
      <t xml:space="preserve">Incidence of </t>
    </r>
    <r>
      <rPr>
        <b/>
        <sz val="11"/>
        <color theme="1"/>
        <rFont val="Calibri"/>
        <family val="2"/>
        <scheme val="minor"/>
      </rPr>
      <t>clinical mastitis</t>
    </r>
    <r>
      <rPr>
        <sz val="11"/>
        <color theme="1"/>
        <rFont val="Calibri"/>
        <family val="2"/>
        <scheme val="minor"/>
      </rPr>
      <t xml:space="preserve"> in the first 30 DIM of the subsequent lactation (per category of SCS) </t>
    </r>
    <r>
      <rPr>
        <b/>
        <sz val="11"/>
        <color theme="1"/>
        <rFont val="Calibri"/>
        <family val="2"/>
        <scheme val="minor"/>
      </rPr>
      <t>IF ONLY TEAT SEALANT IS USED</t>
    </r>
  </si>
  <si>
    <t>Final incidence of clinical mastitis</t>
  </si>
  <si>
    <t>Cows that will be dried-off (cows/year)</t>
  </si>
  <si>
    <t>Cost ($/case)</t>
  </si>
  <si>
    <t>Cost of clinical mastitis</t>
  </si>
  <si>
    <t>Total cost</t>
  </si>
  <si>
    <t>Total cost of mastitis around the dry period, PRIM</t>
  </si>
  <si>
    <t>Total cost of mastitis around the dry period, MULTI</t>
  </si>
  <si>
    <t>Cost of dry cow therapy</t>
  </si>
  <si>
    <t>Cost of dry-off antibiotics</t>
  </si>
  <si>
    <t>Cost of dry-off teat sealant</t>
  </si>
  <si>
    <t>n cows</t>
  </si>
  <si>
    <t>Number of tubes used at dry-off (tubes/cow)</t>
  </si>
  <si>
    <t>Average number of days a quarter with clinical mastitis is treated</t>
  </si>
  <si>
    <t>Antibiotics use (ADDD/cow)</t>
  </si>
  <si>
    <t>Total antibiotics use</t>
  </si>
  <si>
    <t>Total antibiotics use (ADDD/year)</t>
  </si>
  <si>
    <t>Total antibiotics use PRIM (ADDD/year)</t>
  </si>
  <si>
    <t>Total antibiotics use MULT (ADDD/year)</t>
  </si>
  <si>
    <t>Overall incidence of subclinical mastitis PRIM</t>
  </si>
  <si>
    <t>Overall incidence of subclinical mastitis MULT</t>
  </si>
  <si>
    <t>Overall incidence of clinical mastitis PRIM</t>
  </si>
  <si>
    <t>Overall incidence of clinical mastitis MULT</t>
  </si>
  <si>
    <t>Cost per cow</t>
  </si>
  <si>
    <t>Avg</t>
  </si>
  <si>
    <t>Total cost of mastits around the dry period</t>
  </si>
  <si>
    <t>Total cost of mastitis around the dry period ($/lactating cow)</t>
  </si>
  <si>
    <t>0.1-0.5</t>
  </si>
  <si>
    <t>0.6-1.0</t>
  </si>
  <si>
    <t>1.1-1.5</t>
  </si>
  <si>
    <t>1.6-2.0</t>
  </si>
  <si>
    <t>2.1-2.5</t>
  </si>
  <si>
    <t>2.6-3.0</t>
  </si>
  <si>
    <t>3.1-3.5</t>
  </si>
  <si>
    <t>3.6-4.0</t>
  </si>
  <si>
    <t>4.1-4.5</t>
  </si>
  <si>
    <t>4.6-5.0</t>
  </si>
  <si>
    <t>5.1-5.5</t>
  </si>
  <si>
    <t>5.6-6.0</t>
  </si>
  <si>
    <t>6.1-6.5</t>
  </si>
  <si>
    <t>6.6-7.0</t>
  </si>
  <si>
    <t>7.1-7.5</t>
  </si>
  <si>
    <t>8.1-8.5</t>
  </si>
  <si>
    <t>8.6-9.0</t>
  </si>
  <si>
    <t>9.1-9.5</t>
  </si>
  <si>
    <t>&gt;9.5</t>
  </si>
  <si>
    <t>7.6-8.0</t>
  </si>
  <si>
    <t>Incidence of subclinical mastitis in the first 30 DIM of the subsequent lactation (per category of SCS)</t>
  </si>
  <si>
    <t>Incidence of subclinical mastitis in the first 30 DIM of the subsequent lactation (per category of SCS) (%)</t>
  </si>
  <si>
    <t>Number of primiparous dried-off per category, per year</t>
  </si>
  <si>
    <t>Subclinical mastitis</t>
  </si>
  <si>
    <t>Number of multiparous dried-off per category, per year</t>
  </si>
  <si>
    <t>Clinical mastitis</t>
  </si>
  <si>
    <t>Incidence of clinical mastitis in the first 30 DIM of the subsequent lactation (per category of SCS)</t>
  </si>
  <si>
    <t>&lt;17,678</t>
  </si>
  <si>
    <t>17,679 - &lt;=25,000</t>
  </si>
  <si>
    <t>25,001 - &lt;=35,355</t>
  </si>
  <si>
    <t>50,001 - &lt;=70,711</t>
  </si>
  <si>
    <t>70,712 - &lt;=100,000</t>
  </si>
  <si>
    <t>35,356 - &lt;=50,000</t>
  </si>
  <si>
    <t>100,001 - &lt;=141,421</t>
  </si>
  <si>
    <t>141,422 - &lt;=200,000</t>
  </si>
  <si>
    <t>200,001 - &lt;=282,843</t>
  </si>
  <si>
    <t>282,844 - &lt;=500,000</t>
  </si>
  <si>
    <t>500,001 - &lt;=565,685</t>
  </si>
  <si>
    <t>565,686 - &lt;=800,000</t>
  </si>
  <si>
    <t>800,001 - &lt;=1,131,371</t>
  </si>
  <si>
    <t>1,131,372 &lt;=1,600,000</t>
  </si>
  <si>
    <t>1,600,001 - &lt;=2,262,742</t>
  </si>
  <si>
    <t>2,262,743 - &lt;=3,200,000</t>
  </si>
  <si>
    <t>3,200,001 - &lt;=4,525,483</t>
  </si>
  <si>
    <t>4,525,484 - &lt;=6,400,000</t>
  </si>
  <si>
    <t>6,400,001 - &lt;=9,050,967</t>
  </si>
  <si>
    <t>&gt;=9,050,968</t>
  </si>
  <si>
    <t>https://www.journalofdairyscience.org/article/S0022-0302(21)00570-1/fulltext</t>
  </si>
  <si>
    <t>-</t>
  </si>
  <si>
    <t>Milk price unit</t>
  </si>
  <si>
    <t>Pounds</t>
  </si>
  <si>
    <t>Kg</t>
  </si>
  <si>
    <t>Results</t>
  </si>
  <si>
    <t>Farm details</t>
  </si>
  <si>
    <t>Risk of mastitis in the subsequent lactation if antibiotics are not used at dry-off</t>
  </si>
  <si>
    <r>
      <t>Relative risk of s</t>
    </r>
    <r>
      <rPr>
        <b/>
        <sz val="12"/>
        <color theme="1"/>
        <rFont val="Calibri"/>
        <family val="2"/>
        <scheme val="minor"/>
      </rPr>
      <t>ubclinical mastitis</t>
    </r>
    <r>
      <rPr>
        <sz val="12"/>
        <color theme="1"/>
        <rFont val="Calibri"/>
        <family val="2"/>
        <scheme val="minor"/>
      </rPr>
      <t xml:space="preserve"> if antibiotics is not used</t>
    </r>
  </si>
  <si>
    <r>
      <t xml:space="preserve">Relative risk of </t>
    </r>
    <r>
      <rPr>
        <b/>
        <sz val="12"/>
        <color theme="1"/>
        <rFont val="Calibri"/>
        <family val="2"/>
        <scheme val="minor"/>
      </rPr>
      <t>clinical mastitis</t>
    </r>
    <r>
      <rPr>
        <sz val="12"/>
        <color theme="1"/>
        <rFont val="Calibri"/>
        <family val="2"/>
        <scheme val="minor"/>
      </rPr>
      <t xml:space="preserve"> if antibiotics is not used</t>
    </r>
  </si>
  <si>
    <t>Total cost of mastitis around the dry period</t>
  </si>
  <si>
    <t>Total use of antibiotics (ADDD/year)</t>
  </si>
  <si>
    <t xml:space="preserve">Ref.: Nina M. C. Hommels, Fernanda C. Ferreira, Bart H. P. van der Borne, and Henk Hogeveen. 2021. Antibiotic use and potential economic impact of implementing selective dry cow therapy in large US dairies. Journal of Dairy Science 104:8931-8946. </t>
  </si>
  <si>
    <t>Subclinical mastitis calculations</t>
  </si>
  <si>
    <t>Clinical mastitis calculations</t>
  </si>
  <si>
    <t>All costs and antibiotics use calculations</t>
  </si>
  <si>
    <t>Milk price (per kg or pound)</t>
  </si>
  <si>
    <t>IMPORTANT</t>
  </si>
  <si>
    <t>Feed cost (per kg or pound of dry matter)</t>
  </si>
  <si>
    <t>Dry matter intake to produce 1 unit of milk (kg or pounds)</t>
  </si>
  <si>
    <t>$0.28/kg or $0.13/lbs</t>
  </si>
  <si>
    <t>0.40 if kg or 0.18 if lbs</t>
  </si>
  <si>
    <t>References: Lam et al., 1997; Hommels et al., 2021; Halasa et al., 2009; Scherpenzeel et al., 2018</t>
  </si>
  <si>
    <r>
      <t>Incidence risk if cows do not receive antibiotics at dry-off,</t>
    </r>
    <r>
      <rPr>
        <b/>
        <sz val="14"/>
        <color theme="1"/>
        <rFont val="Calibri"/>
        <family val="2"/>
        <scheme val="minor"/>
      </rPr>
      <t xml:space="preserve"> subclinical mastitis</t>
    </r>
  </si>
  <si>
    <r>
      <t xml:space="preserve">Incidence risk if cows do not receive antibiotics at dry-off, </t>
    </r>
    <r>
      <rPr>
        <b/>
        <sz val="14"/>
        <color theme="1"/>
        <rFont val="Calibri"/>
        <family val="2"/>
        <scheme val="minor"/>
      </rPr>
      <t>clinical mastitis</t>
    </r>
  </si>
  <si>
    <r>
      <t xml:space="preserve">Incidence risk if cows do not receive antibiotics at dry-off, </t>
    </r>
    <r>
      <rPr>
        <b/>
        <sz val="14"/>
        <color theme="1"/>
        <rFont val="Calibri"/>
        <family val="2"/>
        <scheme val="minor"/>
      </rPr>
      <t>subclinical mastitis</t>
    </r>
  </si>
  <si>
    <t>Detailed information about calculations, assumptions, and analysis can be found in the publication from Hommels et al. (2021). See reference and link above.</t>
  </si>
  <si>
    <t xml:space="preserve">A manual with detailed instructions on how to use this tool is also available on the UC Davis Veterinary Medicine Teaching and Research Center website. </t>
  </si>
  <si>
    <t>How are you grouping your cows based on their last test-day somatic cell score?</t>
  </si>
  <si>
    <r>
      <t xml:space="preserve">Users should </t>
    </r>
    <r>
      <rPr>
        <b/>
        <sz val="14"/>
        <color theme="1"/>
        <rFont val="Calibri"/>
        <family val="2"/>
        <scheme val="minor"/>
      </rPr>
      <t>start</t>
    </r>
    <r>
      <rPr>
        <sz val="14"/>
        <color theme="1"/>
        <rFont val="Calibri"/>
        <family val="2"/>
        <scheme val="minor"/>
      </rPr>
      <t xml:space="preserve"> by adding </t>
    </r>
    <r>
      <rPr>
        <b/>
        <sz val="14"/>
        <color theme="1"/>
        <rFont val="Calibri"/>
        <family val="2"/>
        <scheme val="minor"/>
      </rPr>
      <t>their own farm and economic inputs</t>
    </r>
    <r>
      <rPr>
        <sz val="14"/>
        <color theme="1"/>
        <rFont val="Calibri"/>
        <family val="2"/>
        <scheme val="minor"/>
      </rPr>
      <t xml:space="preserve">. Only </t>
    </r>
    <r>
      <rPr>
        <b/>
        <u/>
        <sz val="14"/>
        <color theme="1"/>
        <rFont val="Calibri"/>
        <family val="2"/>
        <scheme val="minor"/>
      </rPr>
      <t>blue cells can be changed</t>
    </r>
    <r>
      <rPr>
        <sz val="14"/>
        <color theme="1"/>
        <rFont val="Calibri"/>
        <family val="2"/>
        <scheme val="minor"/>
      </rPr>
      <t xml:space="preserve">. On this tab, there are important things that </t>
    </r>
    <r>
      <rPr>
        <b/>
        <u/>
        <sz val="14"/>
        <color theme="1"/>
        <rFont val="Calibri"/>
        <family val="2"/>
        <scheme val="minor"/>
      </rPr>
      <t>must</t>
    </r>
    <r>
      <rPr>
        <b/>
        <sz val="14"/>
        <color theme="1"/>
        <rFont val="Calibri"/>
        <family val="2"/>
        <scheme val="minor"/>
      </rPr>
      <t xml:space="preserve"> be chosen</t>
    </r>
    <r>
      <rPr>
        <sz val="14"/>
        <color theme="1"/>
        <rFont val="Calibri"/>
        <family val="2"/>
        <scheme val="minor"/>
      </rPr>
      <t xml:space="preserve">: the </t>
    </r>
    <r>
      <rPr>
        <b/>
        <sz val="14"/>
        <color theme="1"/>
        <rFont val="Calibri"/>
        <family val="2"/>
        <scheme val="minor"/>
      </rPr>
      <t>unit of the analysis</t>
    </r>
    <r>
      <rPr>
        <sz val="14"/>
        <color theme="1"/>
        <rFont val="Calibri"/>
        <family val="2"/>
        <scheme val="minor"/>
      </rPr>
      <t xml:space="preserve"> (kg or pounds), if the farmer is </t>
    </r>
    <r>
      <rPr>
        <b/>
        <sz val="14"/>
        <color theme="1"/>
        <rFont val="Calibri"/>
        <family val="2"/>
        <scheme val="minor"/>
      </rPr>
      <t>using or not teat sealant at dry-off</t>
    </r>
    <r>
      <rPr>
        <sz val="14"/>
        <color theme="1"/>
        <rFont val="Calibri"/>
        <family val="2"/>
        <scheme val="minor"/>
      </rPr>
      <t xml:space="preserve">, the </t>
    </r>
    <r>
      <rPr>
        <b/>
        <sz val="14"/>
        <color theme="1"/>
        <rFont val="Calibri"/>
        <family val="2"/>
        <scheme val="minor"/>
      </rPr>
      <t>average time spent to treat one cow at dry-off</t>
    </r>
    <r>
      <rPr>
        <sz val="14"/>
        <color theme="1"/>
        <rFont val="Calibri"/>
        <family val="2"/>
        <scheme val="minor"/>
      </rPr>
      <t xml:space="preserve"> (with antibiotics and with teat sealant), and the</t>
    </r>
    <r>
      <rPr>
        <b/>
        <sz val="14"/>
        <color theme="1"/>
        <rFont val="Calibri"/>
        <family val="2"/>
        <scheme val="minor"/>
      </rPr>
      <t xml:space="preserve"> costs of one case of clinical and subclinical mastitis in the subsequent lactation</t>
    </r>
    <r>
      <rPr>
        <sz val="14"/>
        <color theme="1"/>
        <rFont val="Calibri"/>
        <family val="2"/>
        <scheme val="minor"/>
      </rPr>
      <t xml:space="preserve"> (up to 30 days i milk). Users must also choose how they want to group their cows based on their last test-day somatic cell score (SCS) (see more details below).</t>
    </r>
  </si>
  <si>
    <r>
      <t xml:space="preserve">The costs of </t>
    </r>
    <r>
      <rPr>
        <b/>
        <sz val="14"/>
        <color theme="1"/>
        <rFont val="Calibri"/>
        <family val="2"/>
        <scheme val="minor"/>
      </rPr>
      <t>clinical</t>
    </r>
    <r>
      <rPr>
        <sz val="14"/>
        <color theme="1"/>
        <rFont val="Calibri"/>
        <family val="2"/>
        <scheme val="minor"/>
      </rPr>
      <t xml:space="preserve"> and </t>
    </r>
    <r>
      <rPr>
        <b/>
        <sz val="14"/>
        <color theme="1"/>
        <rFont val="Calibri"/>
        <family val="2"/>
        <scheme val="minor"/>
      </rPr>
      <t xml:space="preserve">subclinical mastitis can be calculated </t>
    </r>
    <r>
      <rPr>
        <sz val="14"/>
        <color theme="1"/>
        <rFont val="Calibri"/>
        <family val="2"/>
        <scheme val="minor"/>
      </rPr>
      <t xml:space="preserve">using </t>
    </r>
    <r>
      <rPr>
        <b/>
        <sz val="14"/>
        <color theme="1"/>
        <rFont val="Calibri"/>
        <family val="2"/>
        <scheme val="minor"/>
      </rPr>
      <t>one of our tools</t>
    </r>
    <r>
      <rPr>
        <sz val="14"/>
        <color theme="1"/>
        <rFont val="Calibri"/>
        <family val="2"/>
        <scheme val="minor"/>
      </rPr>
      <t xml:space="preserve">. Once calculated, the </t>
    </r>
    <r>
      <rPr>
        <b/>
        <sz val="14"/>
        <color theme="1"/>
        <rFont val="Calibri"/>
        <family val="2"/>
        <scheme val="minor"/>
      </rPr>
      <t xml:space="preserve">costs should be added to the "Cost of clinical and subclinical mastitis" blue cells </t>
    </r>
    <r>
      <rPr>
        <sz val="14"/>
        <color theme="1"/>
        <rFont val="Calibri"/>
        <family val="2"/>
        <scheme val="minor"/>
      </rPr>
      <t>in the tab "DATA - Farm inputs". Users can also use other costs to see how it impacts their results.</t>
    </r>
  </si>
  <si>
    <r>
      <t xml:space="preserve">Users </t>
    </r>
    <r>
      <rPr>
        <b/>
        <sz val="14"/>
        <color theme="1"/>
        <rFont val="Calibri"/>
        <family val="2"/>
        <scheme val="minor"/>
      </rPr>
      <t>should add their own mastitis inputs</t>
    </r>
    <r>
      <rPr>
        <sz val="14"/>
        <color theme="1"/>
        <rFont val="Calibri"/>
        <family val="2"/>
        <scheme val="minor"/>
      </rPr>
      <t xml:space="preserve"> (but reference values based on data from Hommels et al. (2021) are provided). The idea here is to add a risk for mastitis in the subsequent lactation for each group of cows in the herd according to their last test-day somatic cell score. If users have detailed data on these cows, they can choose to work with groups of SCS divided into 0.1 intervals - this is what Hommels et al. (2021) did. If not, cows can be grouped together into 0.5 categories of SCS. </t>
    </r>
    <r>
      <rPr>
        <b/>
        <sz val="14"/>
        <color theme="1"/>
        <rFont val="Calibri"/>
        <family val="2"/>
        <scheme val="minor"/>
      </rPr>
      <t xml:space="preserve">Users </t>
    </r>
    <r>
      <rPr>
        <b/>
        <u/>
        <sz val="14"/>
        <color theme="1"/>
        <rFont val="Calibri"/>
        <family val="2"/>
        <scheme val="minor"/>
      </rPr>
      <t>must</t>
    </r>
    <r>
      <rPr>
        <b/>
        <sz val="14"/>
        <color theme="1"/>
        <rFont val="Calibri"/>
        <family val="2"/>
        <scheme val="minor"/>
      </rPr>
      <t xml:space="preserve"> choose which one they will use in the "DATA - Farm inputs" tab</t>
    </r>
    <r>
      <rPr>
        <sz val="14"/>
        <color theme="1"/>
        <rFont val="Calibri"/>
        <family val="2"/>
        <scheme val="minor"/>
      </rPr>
      <t>. This step is important, and if the right tabs are not chosen properly, wrong results will be presented.</t>
    </r>
  </si>
  <si>
    <t>Mastitis management</t>
  </si>
  <si>
    <r>
      <t xml:space="preserve">Overall incidence of </t>
    </r>
    <r>
      <rPr>
        <b/>
        <sz val="12"/>
        <color theme="1"/>
        <rFont val="Calibri"/>
        <family val="2"/>
        <scheme val="minor"/>
      </rPr>
      <t>subclinical mastitis</t>
    </r>
    <r>
      <rPr>
        <sz val="12"/>
        <color theme="1"/>
        <rFont val="Calibri"/>
        <family val="2"/>
        <scheme val="minor"/>
      </rPr>
      <t xml:space="preserve"> in </t>
    </r>
    <r>
      <rPr>
        <b/>
        <sz val="12"/>
        <color theme="1"/>
        <rFont val="Calibri"/>
        <family val="2"/>
        <scheme val="minor"/>
      </rPr>
      <t>primiparous</t>
    </r>
  </si>
  <si>
    <r>
      <t xml:space="preserve">Overall incidence of </t>
    </r>
    <r>
      <rPr>
        <b/>
        <sz val="12"/>
        <color theme="1"/>
        <rFont val="Calibri"/>
        <family val="2"/>
        <scheme val="minor"/>
      </rPr>
      <t>subclinical mastiti</t>
    </r>
    <r>
      <rPr>
        <sz val="12"/>
        <color theme="1"/>
        <rFont val="Calibri"/>
        <family val="2"/>
        <scheme val="minor"/>
      </rPr>
      <t xml:space="preserve">s in </t>
    </r>
    <r>
      <rPr>
        <b/>
        <sz val="12"/>
        <color theme="1"/>
        <rFont val="Calibri"/>
        <family val="2"/>
        <scheme val="minor"/>
      </rPr>
      <t>multiparous</t>
    </r>
  </si>
  <si>
    <r>
      <t xml:space="preserve">Overall incidence of </t>
    </r>
    <r>
      <rPr>
        <b/>
        <sz val="12"/>
        <color theme="1"/>
        <rFont val="Calibri"/>
        <family val="2"/>
        <scheme val="minor"/>
      </rPr>
      <t>clinical mastitis</t>
    </r>
    <r>
      <rPr>
        <sz val="12"/>
        <color theme="1"/>
        <rFont val="Calibri"/>
        <family val="2"/>
        <scheme val="minor"/>
      </rPr>
      <t xml:space="preserve"> in </t>
    </r>
    <r>
      <rPr>
        <b/>
        <sz val="12"/>
        <color theme="1"/>
        <rFont val="Calibri"/>
        <family val="2"/>
        <scheme val="minor"/>
      </rPr>
      <t>primiparous</t>
    </r>
  </si>
  <si>
    <r>
      <t xml:space="preserve">Overall incidence of </t>
    </r>
    <r>
      <rPr>
        <b/>
        <sz val="12"/>
        <color theme="1"/>
        <rFont val="Calibri"/>
        <family val="2"/>
        <scheme val="minor"/>
      </rPr>
      <t>clinical mastitis</t>
    </r>
    <r>
      <rPr>
        <sz val="12"/>
        <color theme="1"/>
        <rFont val="Calibri"/>
        <family val="2"/>
        <scheme val="minor"/>
      </rPr>
      <t xml:space="preserve"> in </t>
    </r>
    <r>
      <rPr>
        <b/>
        <sz val="12"/>
        <color theme="1"/>
        <rFont val="Calibri"/>
        <family val="2"/>
        <scheme val="minor"/>
      </rPr>
      <t>multiparous</t>
    </r>
  </si>
  <si>
    <t>grouped by 0.5</t>
  </si>
  <si>
    <t>grouped by 0.1</t>
  </si>
  <si>
    <t>No cells can be changed here</t>
  </si>
  <si>
    <t>Scroll down for primiparous and multiparous calculations</t>
  </si>
  <si>
    <t>Subclinical mastitis detailed calculations (grouped by last test-day SCS, 0.1)</t>
  </si>
  <si>
    <t>Subclinical mastitis detailed calculations (grouped by last test-day SCS, 0.5)</t>
  </si>
  <si>
    <t>Clinical mastitis detailed calculations (grouped by last test-day SCS, 0.1)</t>
  </si>
  <si>
    <t>Clinical mastitis detailed calculations (grouped by last test-day SCS, 0.5)</t>
  </si>
  <si>
    <t>Cost of mastitis around the dry period and antibiotics use calculations (grouped by last test-day SCS, 0.1)</t>
  </si>
  <si>
    <t>Cost of mastitis around the dry period and antibiotics use calculations (grouped by last test-day SCS, 0.5)</t>
  </si>
  <si>
    <t>Ref: Hommels et al. (2021)</t>
  </si>
  <si>
    <t>Reference for incidence of clinical and subclinical mastitis up to 30 days in milk in the subsequent lactation according to the last tes-day SCS group</t>
  </si>
  <si>
    <t>Grouped by 0.1</t>
  </si>
  <si>
    <t>Grouped by 0.5</t>
  </si>
  <si>
    <t>Once users choose how the cows will be grouped based on their last test-day SCS, users should go to either the tab "Mastitis inputs 0.1" or "Mastitis inputs 0.5" to add their own mastitis inputs. Values are provided for reference. We will continue the example on these instructions given the 0.1 example. The same will apply if the 0.5 is chosen.</t>
  </si>
  <si>
    <t>Ref: 1.6</t>
  </si>
  <si>
    <t>Ref: 1.7</t>
  </si>
  <si>
    <r>
      <t xml:space="preserve">Users should first choose the </t>
    </r>
    <r>
      <rPr>
        <b/>
        <sz val="14"/>
        <color theme="1"/>
        <rFont val="Calibri"/>
        <family val="2"/>
        <scheme val="minor"/>
      </rPr>
      <t>risk factors for when antibiotics are not used at dry-off</t>
    </r>
    <r>
      <rPr>
        <sz val="14"/>
        <color theme="1"/>
        <rFont val="Calibri"/>
        <family val="2"/>
        <scheme val="minor"/>
      </rPr>
      <t xml:space="preserve">. In other words, </t>
    </r>
    <r>
      <rPr>
        <b/>
        <sz val="14"/>
        <color theme="1"/>
        <rFont val="Calibri"/>
        <family val="2"/>
        <scheme val="minor"/>
      </rPr>
      <t>this value means that if cows do not receive antibiotics at dry-off, their risk for clinical and subclinical mastitis in the next lactation will be multiplied by these factors</t>
    </r>
    <r>
      <rPr>
        <sz val="14"/>
        <color theme="1"/>
        <rFont val="Calibri"/>
        <family val="2"/>
        <scheme val="minor"/>
      </rPr>
      <t xml:space="preserve">. A </t>
    </r>
    <r>
      <rPr>
        <b/>
        <u/>
        <sz val="14"/>
        <color theme="1"/>
        <rFont val="Calibri"/>
        <family val="2"/>
        <scheme val="minor"/>
      </rPr>
      <t xml:space="preserve">factor of 1 means equal risk </t>
    </r>
    <r>
      <rPr>
        <sz val="14"/>
        <color theme="1"/>
        <rFont val="Calibri"/>
        <family val="2"/>
        <scheme val="minor"/>
      </rPr>
      <t>(no difference between cows receiveing or not antibiotics at dry-off). The risks for clinical and subclinical mastitis can be equal or different. References provided are based on the work of Hommels et al. (2021).</t>
    </r>
  </si>
  <si>
    <r>
      <t xml:space="preserve">Users </t>
    </r>
    <r>
      <rPr>
        <b/>
        <sz val="14"/>
        <color theme="1"/>
        <rFont val="Calibri"/>
        <family val="2"/>
        <scheme val="minor"/>
      </rPr>
      <t xml:space="preserve">should add the number of cows in each group based on their last test-day SCS, </t>
    </r>
    <r>
      <rPr>
        <b/>
        <u/>
        <sz val="14"/>
        <color theme="1"/>
        <rFont val="Calibri"/>
        <family val="2"/>
        <scheme val="minor"/>
      </rPr>
      <t>by parity</t>
    </r>
    <r>
      <rPr>
        <sz val="14"/>
        <color theme="1"/>
        <rFont val="Calibri"/>
        <family val="2"/>
        <scheme val="minor"/>
      </rPr>
      <t>. For instance, in the example below, there were 50 primiparous cows whose last test-day SCS was 0.1, 6 primiparous cows whose last test-day SCS was 0.2, and so forth. For the multiparous cows, 13 had their last test-day SCS of 0.1, 5 had 0.2, and so forth.</t>
    </r>
  </si>
  <si>
    <r>
      <t xml:space="preserve">Users should also </t>
    </r>
    <r>
      <rPr>
        <b/>
        <sz val="14"/>
        <color theme="1"/>
        <rFont val="Calibri"/>
        <family val="2"/>
        <scheme val="minor"/>
      </rPr>
      <t>choose the risk of clinical and subclinical mastitis in the subsequent lactation if cows are dried-off with antibiotics</t>
    </r>
    <r>
      <rPr>
        <sz val="14"/>
        <color theme="1"/>
        <rFont val="Calibri"/>
        <family val="2"/>
        <scheme val="minor"/>
      </rPr>
      <t>. Each group of cows, based on their last test-day SCS, should have an incidence for clincial and subclinical mastitis. Users should use their own inputs calculated from their management software; however, reference values are provided based on the work from Hommels et al. (2021).</t>
    </r>
  </si>
  <si>
    <r>
      <t xml:space="preserve">Users </t>
    </r>
    <r>
      <rPr>
        <b/>
        <sz val="14"/>
        <color theme="1"/>
        <rFont val="Calibri"/>
        <family val="2"/>
        <scheme val="minor"/>
      </rPr>
      <t>must also choose which group of cows will receive or not antibiotics at dry-off, for both primiparous and multiparous</t>
    </r>
    <r>
      <rPr>
        <sz val="14"/>
        <color theme="1"/>
        <rFont val="Calibri"/>
        <family val="2"/>
        <scheme val="minor"/>
      </rPr>
      <t>. If a group a cows receive antibiotics, the column "Treatment with antibiotics at dry-off" should have a "1"; if no antibiotics is used, the value should be 0. In the example below, the primiparous cows in the groups 0.1, 0.2, and 0.3 did not receive antibiotics, but the ones in 0.4 and 0.5 did receive. On the other hand, all multiparous cows in all groups of last test-day SCS received antibiotics at dry-off.</t>
    </r>
  </si>
  <si>
    <r>
      <t xml:space="preserve">Once these inputs are provided, the </t>
    </r>
    <r>
      <rPr>
        <b/>
        <sz val="14"/>
        <color theme="1"/>
        <rFont val="Calibri"/>
        <family val="2"/>
        <scheme val="minor"/>
      </rPr>
      <t xml:space="preserve">calculations for the total costs around the dry period are provided. </t>
    </r>
    <r>
      <rPr>
        <sz val="14"/>
        <color theme="1"/>
        <rFont val="Calibri"/>
        <family val="2"/>
        <scheme val="minor"/>
      </rPr>
      <t>If the user wants to understand the details of the calculations, we advise them to read Hommels et al. (2021), and to check the calculations in the tabs with the economic calculations (below). The formulas for these calculations are not possible to be changed. A summary of the results can be visualized in the tab "DATA - Farm inputs".</t>
    </r>
  </si>
  <si>
    <t>Cost of subclinical mastitis calculations</t>
  </si>
  <si>
    <t>Change only the blue cells. Add your own farm inputs.</t>
  </si>
  <si>
    <t>Estimated milk production loss (kg or pounds per day)</t>
  </si>
  <si>
    <t>Length of milk production loss (number of days)</t>
  </si>
  <si>
    <t>Ref</t>
  </si>
  <si>
    <t>0.87 if kg, 1.41 if pounds</t>
  </si>
  <si>
    <t>Estimated milk production loss (kgper day)</t>
  </si>
  <si>
    <t>This tool was developed for users to add their own farm inputs, economic values, and mastitis inputs to evaluate the economic impacts of implementing selective dry cow therapy (SDCT) in their herds.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</si>
</sst>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
    <numFmt numFmtId="165" formatCode="_(* #,##0_);_(* \(#,##0\);_(* &quot;-&quot;??_);_(@_)"/>
  </numFmts>
  <fonts count="25" x14ac:knownFonts="1">
    <font>
      <sz val="11"/>
      <color theme="1"/>
      <name val="Calibri"/>
      <family val="2"/>
      <scheme val="minor"/>
    </font>
    <font>
      <sz val="11"/>
      <color theme="1"/>
      <name val="Calibri"/>
      <family val="2"/>
      <scheme val="minor"/>
    </font>
    <font>
      <b/>
      <sz val="11"/>
      <color theme="1"/>
      <name val="Calibri"/>
      <family val="2"/>
      <scheme val="minor"/>
    </font>
    <font>
      <sz val="11"/>
      <color theme="0" tint="-0.249977111117893"/>
      <name val="Calibri"/>
      <family val="2"/>
      <scheme val="minor"/>
    </font>
    <font>
      <sz val="11"/>
      <name val="Calibri"/>
      <family val="2"/>
      <scheme val="minor"/>
    </font>
    <font>
      <sz val="11"/>
      <color theme="0" tint="-0.34998626667073579"/>
      <name val="Calibri"/>
      <family val="2"/>
      <scheme val="minor"/>
    </font>
    <font>
      <b/>
      <sz val="11"/>
      <name val="Calibri"/>
      <family val="2"/>
      <scheme val="minor"/>
    </font>
    <font>
      <sz val="72"/>
      <color theme="1"/>
      <name val="Calibri"/>
      <family val="2"/>
      <scheme val="minor"/>
    </font>
    <font>
      <sz val="28"/>
      <color theme="1"/>
      <name val="Calibri"/>
      <family val="2"/>
      <scheme val="minor"/>
    </font>
    <font>
      <sz val="10"/>
      <color theme="1"/>
      <name val="Calibri"/>
      <family val="2"/>
      <scheme val="minor"/>
    </font>
    <font>
      <b/>
      <u/>
      <sz val="28"/>
      <color rgb="FFFF0000"/>
      <name val="Calibri"/>
      <family val="2"/>
      <scheme val="minor"/>
    </font>
    <font>
      <b/>
      <sz val="12"/>
      <color theme="1"/>
      <name val="Calibri"/>
      <family val="2"/>
      <scheme val="minor"/>
    </font>
    <font>
      <b/>
      <sz val="16"/>
      <color theme="1"/>
      <name val="Calibri"/>
      <family val="2"/>
      <scheme val="minor"/>
    </font>
    <font>
      <sz val="12"/>
      <color theme="1"/>
      <name val="Calibri"/>
      <family val="2"/>
      <scheme val="minor"/>
    </font>
    <font>
      <sz val="12"/>
      <color theme="0" tint="-0.34998626667073579"/>
      <name val="Calibri"/>
      <family val="2"/>
      <scheme val="minor"/>
    </font>
    <font>
      <sz val="8"/>
      <color theme="1"/>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b/>
      <u/>
      <sz val="14"/>
      <color theme="1"/>
      <name val="Calibri"/>
      <family val="2"/>
      <scheme val="minor"/>
    </font>
    <font>
      <b/>
      <sz val="24"/>
      <color theme="1"/>
      <name val="Calibri"/>
      <family val="2"/>
      <scheme val="minor"/>
    </font>
    <font>
      <sz val="48"/>
      <color theme="1"/>
      <name val="Calibri"/>
      <family val="2"/>
      <scheme val="minor"/>
    </font>
    <font>
      <b/>
      <u/>
      <sz val="16"/>
      <color rgb="FFFF0000"/>
      <name val="Calibri"/>
      <family val="2"/>
      <scheme val="minor"/>
    </font>
  </fonts>
  <fills count="14">
    <fill>
      <patternFill patternType="none"/>
    </fill>
    <fill>
      <patternFill patternType="gray125"/>
    </fill>
    <fill>
      <patternFill patternType="solid">
        <fgColor theme="8" tint="0.59999389629810485"/>
        <bgColor indexed="64"/>
      </patternFill>
    </fill>
    <fill>
      <patternFill patternType="solid">
        <fgColor rgb="FFFFFF00"/>
        <bgColor indexed="64"/>
      </patternFill>
    </fill>
    <fill>
      <patternFill patternType="solid">
        <fgColor theme="0"/>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FF0000"/>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5" tint="0.79998168889431442"/>
        <bgColor indexed="64"/>
      </patternFill>
    </fill>
  </fills>
  <borders count="3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diagonal/>
    </border>
    <border>
      <left/>
      <right style="thin">
        <color rgb="FF002060"/>
      </right>
      <top/>
      <bottom/>
      <diagonal/>
    </border>
    <border>
      <left style="thin">
        <color rgb="FF00206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
      <left/>
      <right/>
      <top style="thin">
        <color rgb="FFFF0000"/>
      </top>
      <bottom/>
      <diagonal/>
    </border>
    <border>
      <left style="thin">
        <color rgb="FFFF0000"/>
      </left>
      <right style="thin">
        <color rgb="FFFF0000"/>
      </right>
      <top style="thin">
        <color rgb="FFFF0000"/>
      </top>
      <bottom style="thin">
        <color rgb="FFFF0000"/>
      </bottom>
      <diagonal/>
    </border>
    <border>
      <left style="thin">
        <color indexed="64"/>
      </left>
      <right style="thin">
        <color rgb="FF00206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cellStyleXfs>
  <cellXfs count="388">
    <xf numFmtId="0" fontId="0" fillId="0" borderId="0" xfId="0"/>
    <xf numFmtId="44" fontId="0" fillId="0" borderId="0" xfId="0" applyNumberFormat="1"/>
    <xf numFmtId="0" fontId="0" fillId="0" borderId="0" xfId="0" applyAlignment="1">
      <alignment wrapText="1"/>
    </xf>
    <xf numFmtId="2" fontId="0" fillId="0" borderId="0" xfId="0" applyNumberFormat="1"/>
    <xf numFmtId="0" fontId="2" fillId="0" borderId="0" xfId="0" applyFont="1" applyFill="1" applyBorder="1"/>
    <xf numFmtId="2" fontId="0" fillId="0" borderId="0" xfId="0" applyNumberFormat="1" applyFill="1" applyBorder="1"/>
    <xf numFmtId="0" fontId="0" fillId="0" borderId="0" xfId="0" applyFill="1" applyBorder="1"/>
    <xf numFmtId="0" fontId="3" fillId="0" borderId="0" xfId="0" applyFont="1" applyFill="1"/>
    <xf numFmtId="0" fontId="5" fillId="0" borderId="0" xfId="0" applyFont="1" applyFill="1"/>
    <xf numFmtId="0" fontId="0" fillId="4" borderId="0" xfId="0" applyFill="1" applyBorder="1"/>
    <xf numFmtId="0" fontId="0" fillId="4" borderId="0" xfId="0" applyFill="1"/>
    <xf numFmtId="0" fontId="0" fillId="0" borderId="0" xfId="0" applyFill="1"/>
    <xf numFmtId="2" fontId="0" fillId="0" borderId="0" xfId="0" applyNumberFormat="1" applyFill="1"/>
    <xf numFmtId="0" fontId="0" fillId="5" borderId="1" xfId="0" applyFill="1" applyBorder="1"/>
    <xf numFmtId="0" fontId="0" fillId="5" borderId="2" xfId="0" applyFill="1" applyBorder="1"/>
    <xf numFmtId="0" fontId="0" fillId="5" borderId="3" xfId="0" applyFill="1" applyBorder="1"/>
    <xf numFmtId="0" fontId="0" fillId="5" borderId="4" xfId="0" applyFill="1" applyBorder="1"/>
    <xf numFmtId="0" fontId="0" fillId="5" borderId="0" xfId="0" applyFill="1" applyBorder="1"/>
    <xf numFmtId="0" fontId="0" fillId="5" borderId="5" xfId="0" applyFill="1" applyBorder="1"/>
    <xf numFmtId="0" fontId="0" fillId="5" borderId="7" xfId="0" applyFill="1" applyBorder="1"/>
    <xf numFmtId="0" fontId="0" fillId="5" borderId="8" xfId="0" applyFill="1" applyBorder="1"/>
    <xf numFmtId="0" fontId="9" fillId="5" borderId="4" xfId="0" applyFont="1" applyFill="1" applyBorder="1"/>
    <xf numFmtId="0" fontId="9" fillId="5" borderId="6" xfId="0" applyFont="1" applyFill="1" applyBorder="1"/>
    <xf numFmtId="44" fontId="0" fillId="4" borderId="0" xfId="0" applyNumberFormat="1" applyFill="1"/>
    <xf numFmtId="0" fontId="0" fillId="0" borderId="26" xfId="0" applyBorder="1"/>
    <xf numFmtId="0" fontId="0" fillId="0" borderId="0" xfId="0" applyBorder="1"/>
    <xf numFmtId="0" fontId="0" fillId="0" borderId="27" xfId="0" applyBorder="1"/>
    <xf numFmtId="0" fontId="0" fillId="0" borderId="26" xfId="0" applyBorder="1" applyAlignment="1">
      <alignment wrapText="1"/>
    </xf>
    <xf numFmtId="0" fontId="0" fillId="0" borderId="0" xfId="0" applyBorder="1" applyAlignment="1">
      <alignment wrapText="1"/>
    </xf>
    <xf numFmtId="0" fontId="0" fillId="0" borderId="27" xfId="0" applyBorder="1" applyAlignment="1">
      <alignment wrapText="1"/>
    </xf>
    <xf numFmtId="0" fontId="0" fillId="0" borderId="0" xfId="0" applyFill="1" applyBorder="1" applyAlignment="1">
      <alignment wrapText="1"/>
    </xf>
    <xf numFmtId="0" fontId="0" fillId="4" borderId="0" xfId="0" applyFill="1" applyAlignment="1">
      <alignment wrapText="1"/>
    </xf>
    <xf numFmtId="0" fontId="4" fillId="0" borderId="0" xfId="0" applyFont="1" applyBorder="1" applyAlignment="1">
      <alignment wrapText="1"/>
    </xf>
    <xf numFmtId="0" fontId="0" fillId="4" borderId="0" xfId="0" applyFill="1" applyBorder="1" applyAlignment="1">
      <alignment wrapText="1"/>
    </xf>
    <xf numFmtId="0" fontId="0" fillId="0" borderId="0" xfId="0" applyAlignment="1">
      <alignment vertical="top" wrapText="1"/>
    </xf>
    <xf numFmtId="0" fontId="18" fillId="0" borderId="0" xfId="0" applyFont="1" applyAlignment="1">
      <alignment horizontal="center" vertical="top" wrapText="1"/>
    </xf>
    <xf numFmtId="0" fontId="0" fillId="4" borderId="27" xfId="0" applyFill="1" applyBorder="1"/>
    <xf numFmtId="0" fontId="20" fillId="0" borderId="0" xfId="0" applyFont="1" applyFill="1"/>
    <xf numFmtId="0" fontId="3" fillId="4" borderId="0" xfId="0" applyFont="1" applyFill="1"/>
    <xf numFmtId="2" fontId="0" fillId="4" borderId="0" xfId="0" applyNumberFormat="1" applyFill="1"/>
    <xf numFmtId="0" fontId="20" fillId="4" borderId="0" xfId="0" applyFont="1" applyFill="1"/>
    <xf numFmtId="0" fontId="0" fillId="0" borderId="26" xfId="0" applyFill="1" applyBorder="1"/>
    <xf numFmtId="0" fontId="3" fillId="0" borderId="0" xfId="0" applyFont="1" applyFill="1" applyBorder="1"/>
    <xf numFmtId="0" fontId="0" fillId="0" borderId="27" xfId="0" applyFill="1" applyBorder="1"/>
    <xf numFmtId="3" fontId="0" fillId="0" borderId="0" xfId="0" applyNumberFormat="1" applyFill="1" applyBorder="1"/>
    <xf numFmtId="0" fontId="2" fillId="0" borderId="26" xfId="0" applyFont="1" applyFill="1" applyBorder="1"/>
    <xf numFmtId="0" fontId="2" fillId="0" borderId="0" xfId="0" applyFont="1" applyFill="1" applyBorder="1" applyAlignment="1">
      <alignment horizontal="center"/>
    </xf>
    <xf numFmtId="0" fontId="2" fillId="0" borderId="0" xfId="0" applyFont="1" applyFill="1" applyBorder="1" applyAlignment="1">
      <alignment wrapText="1"/>
    </xf>
    <xf numFmtId="9" fontId="2" fillId="0" borderId="0" xfId="3" applyFont="1" applyFill="1" applyBorder="1"/>
    <xf numFmtId="0" fontId="0" fillId="0" borderId="26" xfId="0" applyFont="1" applyFill="1" applyBorder="1" applyAlignment="1">
      <alignment wrapText="1"/>
    </xf>
    <xf numFmtId="0" fontId="0" fillId="0" borderId="0" xfId="0" applyFont="1" applyFill="1" applyBorder="1" applyAlignment="1">
      <alignment horizontal="center"/>
    </xf>
    <xf numFmtId="0" fontId="2" fillId="0" borderId="26" xfId="0" applyFont="1" applyFill="1" applyBorder="1" applyAlignment="1">
      <alignment wrapText="1"/>
    </xf>
    <xf numFmtId="1" fontId="0" fillId="0" borderId="0" xfId="0" applyNumberFormat="1" applyFill="1" applyBorder="1"/>
    <xf numFmtId="0" fontId="4" fillId="0" borderId="0" xfId="0" applyFont="1" applyFill="1" applyBorder="1" applyAlignment="1">
      <alignment wrapText="1"/>
    </xf>
    <xf numFmtId="0" fontId="3" fillId="0" borderId="0" xfId="0" applyFont="1" applyFill="1" applyBorder="1" applyAlignment="1">
      <alignment wrapText="1"/>
    </xf>
    <xf numFmtId="2" fontId="0" fillId="0" borderId="0" xfId="0" applyNumberFormat="1" applyFill="1" applyBorder="1" applyAlignment="1">
      <alignment wrapText="1"/>
    </xf>
    <xf numFmtId="164" fontId="0" fillId="0" borderId="0" xfId="0" applyNumberFormat="1" applyFill="1" applyBorder="1"/>
    <xf numFmtId="165" fontId="3" fillId="0" borderId="0" xfId="1" applyNumberFormat="1" applyFont="1" applyFill="1" applyBorder="1"/>
    <xf numFmtId="1" fontId="4" fillId="0" borderId="0" xfId="1" applyNumberFormat="1" applyFont="1" applyFill="1" applyBorder="1"/>
    <xf numFmtId="2" fontId="3" fillId="0" borderId="0" xfId="0" applyNumberFormat="1" applyFont="1" applyFill="1" applyBorder="1"/>
    <xf numFmtId="2" fontId="4" fillId="0" borderId="0" xfId="0" applyNumberFormat="1" applyFont="1" applyFill="1" applyBorder="1"/>
    <xf numFmtId="44" fontId="0" fillId="0" borderId="27" xfId="0" applyNumberFormat="1" applyFill="1" applyBorder="1"/>
    <xf numFmtId="164" fontId="0" fillId="0" borderId="29" xfId="0" applyNumberFormat="1" applyFill="1" applyBorder="1"/>
    <xf numFmtId="165" fontId="3" fillId="0" borderId="29" xfId="1" applyNumberFormat="1" applyFont="1" applyFill="1" applyBorder="1"/>
    <xf numFmtId="1" fontId="4" fillId="0" borderId="29" xfId="1" applyNumberFormat="1" applyFont="1" applyFill="1" applyBorder="1"/>
    <xf numFmtId="0" fontId="0" fillId="0" borderId="29" xfId="0" applyFill="1" applyBorder="1"/>
    <xf numFmtId="2" fontId="0" fillId="0" borderId="29" xfId="0" applyNumberFormat="1" applyFill="1" applyBorder="1"/>
    <xf numFmtId="2" fontId="3" fillId="0" borderId="29" xfId="0" applyNumberFormat="1" applyFont="1" applyFill="1" applyBorder="1"/>
    <xf numFmtId="2" fontId="4" fillId="0" borderId="29" xfId="0" applyNumberFormat="1" applyFont="1" applyFill="1" applyBorder="1"/>
    <xf numFmtId="0" fontId="3" fillId="0" borderId="29" xfId="0" applyFont="1" applyFill="1" applyBorder="1"/>
    <xf numFmtId="44" fontId="0" fillId="0" borderId="30" xfId="0" applyNumberFormat="1" applyFill="1" applyBorder="1"/>
    <xf numFmtId="2" fontId="0" fillId="0" borderId="0" xfId="0" applyNumberFormat="1" applyBorder="1"/>
    <xf numFmtId="3" fontId="0" fillId="0" borderId="0" xfId="0" applyNumberFormat="1" applyBorder="1"/>
    <xf numFmtId="0" fontId="2" fillId="0" borderId="26" xfId="0" applyFont="1" applyBorder="1"/>
    <xf numFmtId="0" fontId="2" fillId="0" borderId="0" xfId="0" applyFont="1" applyBorder="1" applyAlignment="1">
      <alignment horizontal="center"/>
    </xf>
    <xf numFmtId="0" fontId="2" fillId="0" borderId="0" xfId="0" applyFont="1" applyBorder="1" applyAlignment="1">
      <alignment wrapText="1"/>
    </xf>
    <xf numFmtId="9" fontId="2" fillId="0" borderId="0" xfId="3" applyFont="1" applyBorder="1"/>
    <xf numFmtId="0" fontId="0" fillId="0" borderId="26" xfId="0" applyFont="1" applyBorder="1" applyAlignment="1">
      <alignment wrapText="1"/>
    </xf>
    <xf numFmtId="0" fontId="2" fillId="0" borderId="26" xfId="0" applyFont="1" applyBorder="1" applyAlignment="1">
      <alignment wrapText="1"/>
    </xf>
    <xf numFmtId="1" fontId="0" fillId="0" borderId="0" xfId="0" applyNumberFormat="1" applyBorder="1"/>
    <xf numFmtId="0" fontId="3" fillId="0" borderId="0" xfId="0" applyFont="1" applyBorder="1"/>
    <xf numFmtId="2" fontId="0" fillId="0" borderId="0" xfId="0" applyNumberFormat="1" applyBorder="1" applyAlignment="1">
      <alignment wrapText="1"/>
    </xf>
    <xf numFmtId="2" fontId="4" fillId="0" borderId="0" xfId="0" applyNumberFormat="1" applyFont="1" applyBorder="1"/>
    <xf numFmtId="44" fontId="0" fillId="0" borderId="27" xfId="0" applyNumberFormat="1" applyBorder="1"/>
    <xf numFmtId="2" fontId="4" fillId="0" borderId="29" xfId="0" applyNumberFormat="1" applyFont="1" applyBorder="1"/>
    <xf numFmtId="0" fontId="3" fillId="0" borderId="29" xfId="0" applyFont="1" applyBorder="1"/>
    <xf numFmtId="44" fontId="0" fillId="0" borderId="30" xfId="0" applyNumberFormat="1" applyBorder="1"/>
    <xf numFmtId="0" fontId="5" fillId="0" borderId="0" xfId="0" applyFont="1" applyFill="1" applyBorder="1"/>
    <xf numFmtId="0" fontId="6" fillId="0" borderId="0" xfId="0" applyFont="1" applyFill="1" applyBorder="1" applyAlignment="1">
      <alignment wrapText="1"/>
    </xf>
    <xf numFmtId="0" fontId="5" fillId="0" borderId="0" xfId="0" applyFont="1" applyFill="1" applyBorder="1" applyAlignment="1">
      <alignment wrapText="1"/>
    </xf>
    <xf numFmtId="1" fontId="5" fillId="0" borderId="0" xfId="1" applyNumberFormat="1" applyFont="1" applyFill="1" applyBorder="1"/>
    <xf numFmtId="1" fontId="5" fillId="0" borderId="29" xfId="1" applyNumberFormat="1" applyFont="1" applyFill="1" applyBorder="1"/>
    <xf numFmtId="0" fontId="5" fillId="0" borderId="29" xfId="0" applyFont="1" applyFill="1" applyBorder="1"/>
    <xf numFmtId="0" fontId="2" fillId="0" borderId="0" xfId="0" applyFont="1" applyBorder="1"/>
    <xf numFmtId="0" fontId="2" fillId="0" borderId="0" xfId="0" applyFont="1" applyBorder="1" applyAlignment="1">
      <alignment horizontal="right"/>
    </xf>
    <xf numFmtId="44" fontId="2" fillId="0" borderId="0" xfId="0" applyNumberFormat="1" applyFont="1" applyBorder="1" applyAlignment="1">
      <alignment horizontal="right"/>
    </xf>
    <xf numFmtId="44" fontId="2" fillId="0" borderId="0" xfId="0" applyNumberFormat="1" applyFont="1" applyBorder="1"/>
    <xf numFmtId="1" fontId="2" fillId="0" borderId="0" xfId="0" applyNumberFormat="1" applyFont="1" applyBorder="1"/>
    <xf numFmtId="1" fontId="2" fillId="4" borderId="0" xfId="0" applyNumberFormat="1" applyFont="1" applyFill="1" applyBorder="1"/>
    <xf numFmtId="1" fontId="2" fillId="0" borderId="27" xfId="0" applyNumberFormat="1" applyFont="1" applyBorder="1"/>
    <xf numFmtId="164" fontId="0" fillId="0" borderId="26" xfId="0" applyNumberFormat="1" applyBorder="1"/>
    <xf numFmtId="44" fontId="0" fillId="0" borderId="0" xfId="0" applyNumberFormat="1" applyBorder="1"/>
    <xf numFmtId="44" fontId="0" fillId="0" borderId="0" xfId="2" applyFont="1" applyBorder="1"/>
    <xf numFmtId="1" fontId="0" fillId="4" borderId="0" xfId="0" applyNumberFormat="1" applyFill="1" applyBorder="1"/>
    <xf numFmtId="1" fontId="0" fillId="0" borderId="27" xfId="0" applyNumberFormat="1" applyBorder="1"/>
    <xf numFmtId="164" fontId="0" fillId="0" borderId="28" xfId="0" applyNumberFormat="1" applyBorder="1"/>
    <xf numFmtId="1" fontId="0" fillId="0" borderId="29" xfId="0" applyNumberFormat="1" applyBorder="1"/>
    <xf numFmtId="44" fontId="0" fillId="0" borderId="29" xfId="0" applyNumberFormat="1" applyBorder="1"/>
    <xf numFmtId="44" fontId="0" fillId="0" borderId="29" xfId="2" applyFont="1" applyBorder="1"/>
    <xf numFmtId="2" fontId="0" fillId="0" borderId="29" xfId="0" applyNumberFormat="1" applyBorder="1"/>
    <xf numFmtId="1" fontId="0" fillId="4" borderId="29" xfId="0" applyNumberFormat="1" applyFill="1" applyBorder="1"/>
    <xf numFmtId="1" fontId="0" fillId="0" borderId="30" xfId="0" applyNumberFormat="1" applyBorder="1"/>
    <xf numFmtId="0" fontId="12" fillId="0" borderId="0" xfId="0" applyFont="1" applyBorder="1" applyAlignment="1">
      <alignment vertical="center"/>
    </xf>
    <xf numFmtId="0" fontId="0" fillId="0" borderId="28" xfId="0" applyFill="1" applyBorder="1"/>
    <xf numFmtId="44" fontId="2" fillId="0" borderId="0" xfId="0" applyNumberFormat="1" applyFont="1" applyBorder="1" applyAlignment="1">
      <alignment wrapText="1"/>
    </xf>
    <xf numFmtId="0" fontId="18" fillId="0" borderId="0" xfId="0" applyFont="1" applyAlignment="1">
      <alignment horizontal="left" vertical="top"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0" fontId="18" fillId="0" borderId="0" xfId="0" applyFont="1" applyAlignment="1">
      <alignment horizontal="left" vertical="top" wrapText="1"/>
    </xf>
    <xf numFmtId="0" fontId="7" fillId="0" borderId="26" xfId="0" applyFont="1" applyFill="1" applyBorder="1" applyAlignment="1">
      <alignment horizontal="center" vertical="center" textRotation="90"/>
    </xf>
    <xf numFmtId="0" fontId="7" fillId="0" borderId="28" xfId="0" applyFont="1" applyFill="1" applyBorder="1" applyAlignment="1">
      <alignment horizontal="center" vertical="center" textRotation="90"/>
    </xf>
    <xf numFmtId="0" fontId="22" fillId="5" borderId="31" xfId="0" applyFont="1" applyFill="1" applyBorder="1" applyAlignment="1">
      <alignment horizontal="center"/>
    </xf>
    <xf numFmtId="0" fontId="22" fillId="5" borderId="32" xfId="0" applyFont="1" applyFill="1" applyBorder="1" applyAlignment="1">
      <alignment horizontal="center"/>
    </xf>
    <xf numFmtId="0" fontId="22" fillId="5" borderId="33" xfId="0" applyFont="1" applyFill="1" applyBorder="1" applyAlignment="1">
      <alignment horizontal="center"/>
    </xf>
    <xf numFmtId="0" fontId="20" fillId="8" borderId="26" xfId="0" applyFont="1" applyFill="1" applyBorder="1" applyAlignment="1">
      <alignment horizontal="center" vertical="top"/>
    </xf>
    <xf numFmtId="0" fontId="20" fillId="8" borderId="0" xfId="0" applyFont="1" applyFill="1" applyBorder="1" applyAlignment="1">
      <alignment horizontal="center" vertical="top"/>
    </xf>
    <xf numFmtId="0" fontId="20" fillId="8" borderId="27" xfId="0" applyFont="1" applyFill="1" applyBorder="1" applyAlignment="1">
      <alignment horizontal="center" vertical="top"/>
    </xf>
    <xf numFmtId="0" fontId="12" fillId="0" borderId="26" xfId="0" applyFont="1" applyFill="1" applyBorder="1" applyAlignment="1">
      <alignment horizontal="left" vertical="top"/>
    </xf>
    <xf numFmtId="0" fontId="12" fillId="0" borderId="0" xfId="0" applyFont="1" applyFill="1" applyBorder="1" applyAlignment="1">
      <alignment horizontal="left" vertical="top"/>
    </xf>
    <xf numFmtId="0" fontId="12" fillId="0" borderId="27" xfId="0" applyFont="1" applyFill="1" applyBorder="1" applyAlignment="1">
      <alignment horizontal="left" vertical="top"/>
    </xf>
    <xf numFmtId="0" fontId="8" fillId="0" borderId="26" xfId="0" applyFont="1" applyBorder="1" applyAlignment="1">
      <alignment horizontal="center" vertical="center" textRotation="90"/>
    </xf>
    <xf numFmtId="0" fontId="8" fillId="0" borderId="28" xfId="0" applyFont="1" applyBorder="1" applyAlignment="1">
      <alignment horizontal="center" vertical="center" textRotation="90"/>
    </xf>
    <xf numFmtId="0" fontId="23" fillId="0" borderId="26" xfId="0" applyFont="1" applyFill="1" applyBorder="1" applyAlignment="1">
      <alignment horizontal="center" vertical="center" textRotation="90"/>
    </xf>
    <xf numFmtId="0" fontId="23" fillId="0" borderId="28" xfId="0" applyFont="1" applyFill="1" applyBorder="1" applyAlignment="1">
      <alignment horizontal="center" vertical="center" textRotation="90"/>
    </xf>
    <xf numFmtId="0" fontId="12" fillId="4" borderId="0" xfId="0" applyFont="1" applyFill="1" applyBorder="1" applyAlignment="1">
      <alignment horizontal="left" vertical="top"/>
    </xf>
    <xf numFmtId="0" fontId="12" fillId="0" borderId="31" xfId="0" applyFont="1" applyBorder="1" applyAlignment="1">
      <alignment horizontal="center" vertical="center"/>
    </xf>
    <xf numFmtId="0" fontId="12" fillId="0" borderId="32" xfId="0" applyFont="1" applyBorder="1" applyAlignment="1">
      <alignment horizontal="center" vertical="center"/>
    </xf>
    <xf numFmtId="0" fontId="12" fillId="0" borderId="33" xfId="0" applyFont="1" applyBorder="1" applyAlignment="1">
      <alignment horizontal="center" vertical="center"/>
    </xf>
    <xf numFmtId="0" fontId="12" fillId="4" borderId="26" xfId="0" applyFont="1" applyFill="1" applyBorder="1" applyAlignment="1">
      <alignment horizontal="left" vertical="top"/>
    </xf>
    <xf numFmtId="0" fontId="12" fillId="0" borderId="31" xfId="0" applyFont="1" applyBorder="1" applyAlignment="1">
      <alignment horizontal="center"/>
    </xf>
    <xf numFmtId="0" fontId="12" fillId="0" borderId="32" xfId="0" applyFont="1" applyBorder="1" applyAlignment="1">
      <alignment horizontal="center"/>
    </xf>
    <xf numFmtId="0" fontId="12" fillId="0" borderId="33" xfId="0" applyFont="1" applyBorder="1" applyAlignment="1">
      <alignment horizontal="center"/>
    </xf>
    <xf numFmtId="0" fontId="12" fillId="5" borderId="0" xfId="0" applyFont="1" applyFill="1" applyBorder="1" applyAlignment="1">
      <alignment horizontal="center"/>
    </xf>
    <xf numFmtId="0" fontId="17" fillId="0" borderId="0" xfId="0" applyFont="1" applyFill="1" applyBorder="1" applyAlignment="1">
      <alignment horizontal="center"/>
    </xf>
    <xf numFmtId="0" fontId="2" fillId="0" borderId="0" xfId="0" applyFont="1" applyFill="1" applyBorder="1" applyAlignment="1">
      <alignment horizontal="center"/>
    </xf>
    <xf numFmtId="0" fontId="18" fillId="8" borderId="0" xfId="0" applyFont="1" applyFill="1" applyBorder="1" applyAlignment="1">
      <alignment horizontal="center"/>
    </xf>
    <xf numFmtId="0" fontId="0" fillId="4" borderId="0" xfId="0" applyFill="1" applyProtection="1">
      <protection locked="0"/>
    </xf>
    <xf numFmtId="0" fontId="0" fillId="0" borderId="0" xfId="0" applyFill="1" applyProtection="1">
      <protection locked="0"/>
    </xf>
    <xf numFmtId="0" fontId="0" fillId="0" borderId="0" xfId="0" applyProtection="1">
      <protection locked="0"/>
    </xf>
    <xf numFmtId="0" fontId="0" fillId="4" borderId="0" xfId="0" applyFill="1" applyBorder="1" applyProtection="1">
      <protection locked="0"/>
    </xf>
    <xf numFmtId="0" fontId="13" fillId="4" borderId="0" xfId="0" applyFont="1" applyFill="1" applyProtection="1">
      <protection locked="0"/>
    </xf>
    <xf numFmtId="0" fontId="13" fillId="4" borderId="0" xfId="0" applyFont="1" applyFill="1" applyBorder="1" applyProtection="1">
      <protection locked="0"/>
    </xf>
    <xf numFmtId="0" fontId="13" fillId="9" borderId="0" xfId="0" applyFont="1" applyFill="1" applyBorder="1" applyProtection="1">
      <protection locked="0"/>
    </xf>
    <xf numFmtId="9" fontId="13" fillId="4" borderId="0" xfId="3" applyFont="1" applyFill="1" applyProtection="1">
      <protection locked="0"/>
    </xf>
    <xf numFmtId="0" fontId="18" fillId="2" borderId="36" xfId="0" applyFont="1" applyFill="1" applyBorder="1" applyAlignment="1" applyProtection="1">
      <alignment horizontal="center"/>
      <protection locked="0"/>
    </xf>
    <xf numFmtId="0" fontId="18" fillId="2" borderId="37" xfId="0" applyFont="1" applyFill="1" applyBorder="1" applyAlignment="1" applyProtection="1">
      <alignment horizontal="center"/>
      <protection locked="0"/>
    </xf>
    <xf numFmtId="0" fontId="18" fillId="2" borderId="38" xfId="0" applyFont="1" applyFill="1" applyBorder="1" applyAlignment="1" applyProtection="1">
      <alignment horizontal="center"/>
      <protection locked="0"/>
    </xf>
    <xf numFmtId="1" fontId="13" fillId="4" borderId="0" xfId="0" applyNumberFormat="1" applyFont="1" applyFill="1" applyProtection="1">
      <protection locked="0"/>
    </xf>
    <xf numFmtId="9" fontId="13" fillId="9" borderId="0" xfId="3" applyFont="1" applyFill="1" applyBorder="1" applyProtection="1">
      <protection locked="0"/>
    </xf>
    <xf numFmtId="3" fontId="13" fillId="9" borderId="0" xfId="0" applyNumberFormat="1" applyFont="1" applyFill="1" applyBorder="1" applyProtection="1">
      <protection locked="0"/>
    </xf>
    <xf numFmtId="0" fontId="13" fillId="5" borderId="0" xfId="0" applyFont="1" applyFill="1" applyBorder="1" applyProtection="1">
      <protection locked="0"/>
    </xf>
    <xf numFmtId="0" fontId="13" fillId="9" borderId="21" xfId="0" applyFont="1" applyFill="1" applyBorder="1" applyProtection="1">
      <protection locked="0"/>
    </xf>
    <xf numFmtId="44" fontId="13" fillId="9" borderId="20" xfId="2" applyFont="1" applyFill="1" applyBorder="1" applyProtection="1">
      <protection locked="0"/>
    </xf>
    <xf numFmtId="164" fontId="13" fillId="4" borderId="0" xfId="0" applyNumberFormat="1" applyFont="1" applyFill="1" applyProtection="1">
      <protection locked="0"/>
    </xf>
    <xf numFmtId="44" fontId="13" fillId="9" borderId="0" xfId="2" applyFont="1" applyFill="1" applyBorder="1" applyProtection="1">
      <protection locked="0"/>
    </xf>
    <xf numFmtId="44" fontId="13" fillId="4" borderId="0" xfId="2" applyFont="1" applyFill="1" applyProtection="1">
      <protection locked="0"/>
    </xf>
    <xf numFmtId="1" fontId="11" fillId="4" borderId="0" xfId="0" applyNumberFormat="1" applyFont="1" applyFill="1" applyProtection="1">
      <protection locked="0"/>
    </xf>
    <xf numFmtId="1" fontId="13" fillId="9" borderId="0" xfId="0" applyNumberFormat="1" applyFont="1" applyFill="1" applyBorder="1" applyProtection="1">
      <protection locked="0"/>
    </xf>
    <xf numFmtId="0" fontId="13" fillId="4" borderId="22" xfId="0" applyFont="1" applyFill="1" applyBorder="1" applyProtection="1">
      <protection locked="0"/>
    </xf>
    <xf numFmtId="1" fontId="13" fillId="9" borderId="0" xfId="2" applyNumberFormat="1" applyFont="1" applyFill="1" applyBorder="1" applyProtection="1">
      <protection locked="0"/>
    </xf>
    <xf numFmtId="44" fontId="13" fillId="9" borderId="15" xfId="0" applyNumberFormat="1" applyFont="1" applyFill="1" applyBorder="1" applyProtection="1">
      <protection locked="0"/>
    </xf>
    <xf numFmtId="0" fontId="0" fillId="4" borderId="0" xfId="0" applyFill="1" applyProtection="1"/>
    <xf numFmtId="0" fontId="0" fillId="5" borderId="1" xfId="0" applyFill="1" applyBorder="1" applyProtection="1"/>
    <xf numFmtId="0" fontId="0" fillId="5" borderId="2" xfId="0" applyFill="1" applyBorder="1" applyProtection="1"/>
    <xf numFmtId="0" fontId="0" fillId="5" borderId="3" xfId="0" applyFill="1" applyBorder="1" applyProtection="1"/>
    <xf numFmtId="0" fontId="0" fillId="5" borderId="4" xfId="0" applyFill="1" applyBorder="1" applyProtection="1"/>
    <xf numFmtId="0" fontId="0" fillId="5" borderId="0" xfId="0" applyFill="1" applyBorder="1" applyProtection="1"/>
    <xf numFmtId="0" fontId="0" fillId="5" borderId="5" xfId="0" applyFill="1" applyBorder="1" applyProtection="1"/>
    <xf numFmtId="0" fontId="15" fillId="5" borderId="4" xfId="0" applyFont="1" applyFill="1" applyBorder="1" applyProtection="1"/>
    <xf numFmtId="0" fontId="0" fillId="5" borderId="6" xfId="0" applyFill="1" applyBorder="1" applyProtection="1"/>
    <xf numFmtId="0" fontId="0" fillId="5" borderId="7" xfId="0" applyFill="1" applyBorder="1" applyProtection="1"/>
    <xf numFmtId="0" fontId="0" fillId="5" borderId="8" xfId="0" applyFill="1" applyBorder="1" applyProtection="1"/>
    <xf numFmtId="0" fontId="0" fillId="3" borderId="9" xfId="0" applyFill="1" applyBorder="1" applyProtection="1"/>
    <xf numFmtId="0" fontId="0" fillId="3" borderId="10" xfId="0" applyFill="1" applyBorder="1" applyProtection="1"/>
    <xf numFmtId="0" fontId="0" fillId="3" borderId="11" xfId="0" applyFill="1" applyBorder="1" applyProtection="1"/>
    <xf numFmtId="0" fontId="0" fillId="3" borderId="14" xfId="0" applyFill="1" applyBorder="1" applyProtection="1"/>
    <xf numFmtId="0" fontId="10" fillId="3" borderId="15" xfId="0" applyFont="1" applyFill="1" applyBorder="1" applyProtection="1"/>
    <xf numFmtId="0" fontId="0" fillId="3" borderId="15" xfId="0" applyFill="1" applyBorder="1" applyProtection="1"/>
    <xf numFmtId="0" fontId="0" fillId="3" borderId="16" xfId="0" applyFill="1" applyBorder="1" applyProtection="1"/>
    <xf numFmtId="0" fontId="0" fillId="5" borderId="23" xfId="0" applyFill="1" applyBorder="1" applyProtection="1"/>
    <xf numFmtId="0" fontId="0" fillId="5" borderId="24" xfId="0" applyFill="1" applyBorder="1" applyProtection="1"/>
    <xf numFmtId="0" fontId="0" fillId="5" borderId="25" xfId="0" applyFill="1" applyBorder="1" applyProtection="1"/>
    <xf numFmtId="0" fontId="0" fillId="5" borderId="26" xfId="0" applyFill="1" applyBorder="1" applyProtection="1"/>
    <xf numFmtId="0" fontId="0" fillId="5" borderId="27" xfId="0" applyFill="1" applyBorder="1" applyProtection="1"/>
    <xf numFmtId="0" fontId="0" fillId="5" borderId="28" xfId="0" applyFill="1" applyBorder="1" applyProtection="1"/>
    <xf numFmtId="0" fontId="0" fillId="5" borderId="29" xfId="0" applyFill="1" applyBorder="1" applyProtection="1"/>
    <xf numFmtId="0" fontId="0" fillId="5" borderId="30" xfId="0" applyFill="1" applyBorder="1" applyProtection="1"/>
    <xf numFmtId="0" fontId="0" fillId="4" borderId="0" xfId="0" applyFill="1" applyBorder="1" applyProtection="1"/>
    <xf numFmtId="0" fontId="12" fillId="4" borderId="17" xfId="0" applyFont="1" applyFill="1" applyBorder="1" applyAlignment="1" applyProtection="1">
      <alignment horizontal="center"/>
    </xf>
    <xf numFmtId="0" fontId="12" fillId="4" borderId="18" xfId="0" applyFont="1" applyFill="1" applyBorder="1" applyAlignment="1" applyProtection="1">
      <alignment horizontal="center"/>
    </xf>
    <xf numFmtId="0" fontId="12" fillId="4" borderId="19" xfId="0" applyFont="1" applyFill="1" applyBorder="1" applyAlignment="1" applyProtection="1">
      <alignment horizontal="center"/>
    </xf>
    <xf numFmtId="0" fontId="0" fillId="4" borderId="12" xfId="0" applyFill="1" applyBorder="1" applyProtection="1"/>
    <xf numFmtId="0" fontId="17" fillId="8" borderId="31" xfId="0" applyFont="1" applyFill="1" applyBorder="1" applyAlignment="1" applyProtection="1">
      <alignment horizontal="center" vertical="center"/>
    </xf>
    <xf numFmtId="0" fontId="17" fillId="8" borderId="32" xfId="0" applyFont="1" applyFill="1" applyBorder="1" applyAlignment="1" applyProtection="1">
      <alignment horizontal="center" vertical="center"/>
    </xf>
    <xf numFmtId="0" fontId="17" fillId="8" borderId="33" xfId="0" applyFont="1" applyFill="1" applyBorder="1" applyAlignment="1" applyProtection="1">
      <alignment horizontal="center" vertical="center"/>
    </xf>
    <xf numFmtId="0" fontId="2" fillId="8" borderId="9" xfId="0" applyFont="1" applyFill="1" applyBorder="1" applyProtection="1"/>
    <xf numFmtId="0" fontId="0" fillId="8" borderId="10" xfId="0" applyFill="1" applyBorder="1" applyProtection="1"/>
    <xf numFmtId="0" fontId="0" fillId="8" borderId="11" xfId="0" applyFill="1" applyBorder="1" applyProtection="1"/>
    <xf numFmtId="0" fontId="0" fillId="4" borderId="35" xfId="0" applyFill="1" applyBorder="1" applyProtection="1"/>
    <xf numFmtId="0" fontId="17" fillId="8" borderId="34" xfId="0" applyFont="1" applyFill="1" applyBorder="1" applyAlignment="1" applyProtection="1">
      <alignment horizontal="center" wrapText="1"/>
    </xf>
    <xf numFmtId="0" fontId="17" fillId="8" borderId="0" xfId="0" applyFont="1" applyFill="1" applyBorder="1" applyAlignment="1" applyProtection="1">
      <alignment horizontal="center" wrapText="1"/>
    </xf>
    <xf numFmtId="0" fontId="17" fillId="8" borderId="35" xfId="0" applyFont="1" applyFill="1" applyBorder="1" applyAlignment="1" applyProtection="1">
      <alignment horizontal="center" wrapText="1"/>
    </xf>
    <xf numFmtId="0" fontId="0" fillId="8" borderId="12" xfId="0" applyFill="1" applyBorder="1" applyProtection="1"/>
    <xf numFmtId="0" fontId="0" fillId="8" borderId="0" xfId="0" applyFill="1" applyBorder="1" applyProtection="1"/>
    <xf numFmtId="0" fontId="0" fillId="8" borderId="13" xfId="0" applyFill="1" applyBorder="1" applyProtection="1"/>
    <xf numFmtId="0" fontId="11" fillId="5" borderId="9" xfId="0" applyFont="1" applyFill="1" applyBorder="1" applyProtection="1"/>
    <xf numFmtId="0" fontId="11" fillId="5" borderId="10" xfId="0" applyFont="1" applyFill="1" applyBorder="1" applyAlignment="1" applyProtection="1">
      <alignment horizontal="center"/>
    </xf>
    <xf numFmtId="0" fontId="11" fillId="5" borderId="11" xfId="0" applyFont="1" applyFill="1" applyBorder="1" applyAlignment="1" applyProtection="1">
      <alignment horizontal="center"/>
    </xf>
    <xf numFmtId="0" fontId="13" fillId="4" borderId="0" xfId="0" applyFont="1" applyFill="1" applyProtection="1"/>
    <xf numFmtId="0" fontId="13" fillId="5" borderId="11" xfId="0" applyFont="1" applyFill="1" applyBorder="1" applyProtection="1"/>
    <xf numFmtId="0" fontId="13" fillId="4" borderId="35" xfId="0" applyFont="1" applyFill="1" applyBorder="1" applyProtection="1"/>
    <xf numFmtId="0" fontId="13" fillId="4" borderId="12" xfId="0" applyFont="1" applyFill="1" applyBorder="1" applyProtection="1"/>
    <xf numFmtId="0" fontId="13" fillId="4" borderId="0" xfId="0" applyFont="1" applyFill="1" applyBorder="1" applyProtection="1"/>
    <xf numFmtId="0" fontId="13" fillId="4" borderId="13" xfId="0" applyFont="1" applyFill="1" applyBorder="1" applyProtection="1"/>
    <xf numFmtId="0" fontId="11" fillId="5" borderId="12" xfId="0" applyFont="1" applyFill="1" applyBorder="1" applyProtection="1"/>
    <xf numFmtId="0" fontId="11" fillId="4" borderId="12" xfId="0" applyFont="1" applyFill="1" applyBorder="1" applyProtection="1"/>
    <xf numFmtId="0" fontId="0" fillId="4" borderId="4" xfId="0" applyFill="1" applyBorder="1" applyProtection="1"/>
    <xf numFmtId="0" fontId="13" fillId="4" borderId="14" xfId="0" applyFont="1" applyFill="1" applyBorder="1" applyProtection="1"/>
    <xf numFmtId="0" fontId="0" fillId="0" borderId="0" xfId="0" applyProtection="1"/>
    <xf numFmtId="0" fontId="14" fillId="4" borderId="13" xfId="0" applyFont="1" applyFill="1" applyBorder="1" applyProtection="1"/>
    <xf numFmtId="3" fontId="14" fillId="4" borderId="13" xfId="0" applyNumberFormat="1" applyFont="1" applyFill="1" applyBorder="1" applyProtection="1"/>
    <xf numFmtId="0" fontId="14" fillId="5" borderId="13" xfId="0" applyFont="1" applyFill="1" applyBorder="1" applyProtection="1"/>
    <xf numFmtId="0" fontId="11" fillId="8" borderId="13" xfId="0" applyFont="1" applyFill="1" applyBorder="1" applyProtection="1"/>
    <xf numFmtId="44" fontId="14" fillId="4" borderId="13" xfId="2" applyFont="1" applyFill="1" applyBorder="1" applyProtection="1"/>
    <xf numFmtId="0" fontId="14" fillId="4" borderId="13" xfId="2" applyNumberFormat="1" applyFont="1" applyFill="1" applyBorder="1" applyProtection="1"/>
    <xf numFmtId="44" fontId="14" fillId="4" borderId="13" xfId="0" applyNumberFormat="1" applyFont="1" applyFill="1" applyBorder="1" applyProtection="1"/>
    <xf numFmtId="1" fontId="14" fillId="4" borderId="13" xfId="0" applyNumberFormat="1" applyFont="1" applyFill="1" applyBorder="1" applyProtection="1"/>
    <xf numFmtId="1" fontId="14" fillId="4" borderId="13" xfId="2" applyNumberFormat="1" applyFont="1" applyFill="1" applyBorder="1" applyProtection="1"/>
    <xf numFmtId="44" fontId="14" fillId="4" borderId="16" xfId="0" applyNumberFormat="1" applyFont="1" applyFill="1" applyBorder="1" applyProtection="1"/>
    <xf numFmtId="44" fontId="13" fillId="0" borderId="0" xfId="2" applyFont="1" applyFill="1" applyBorder="1" applyProtection="1"/>
    <xf numFmtId="2" fontId="13" fillId="0" borderId="0" xfId="0" applyNumberFormat="1" applyFont="1" applyFill="1" applyBorder="1" applyProtection="1"/>
    <xf numFmtId="44" fontId="13" fillId="4" borderId="0" xfId="0" applyNumberFormat="1" applyFont="1" applyFill="1" applyBorder="1" applyProtection="1"/>
    <xf numFmtId="44" fontId="13" fillId="0" borderId="0" xfId="0" applyNumberFormat="1" applyFont="1" applyFill="1" applyBorder="1" applyProtection="1"/>
    <xf numFmtId="9" fontId="13" fillId="4" borderId="13" xfId="3" applyFont="1" applyFill="1" applyBorder="1" applyProtection="1"/>
    <xf numFmtId="0" fontId="13" fillId="4" borderId="12" xfId="0" applyFont="1" applyFill="1" applyBorder="1" applyAlignment="1" applyProtection="1">
      <alignment horizontal="left" indent="1"/>
    </xf>
    <xf numFmtId="1" fontId="13" fillId="4" borderId="13" xfId="0" applyNumberFormat="1" applyFont="1" applyFill="1" applyBorder="1" applyProtection="1"/>
    <xf numFmtId="1" fontId="13" fillId="5" borderId="13" xfId="0" applyNumberFormat="1" applyFont="1" applyFill="1" applyBorder="1" applyProtection="1"/>
    <xf numFmtId="164" fontId="13" fillId="4" borderId="13" xfId="0" applyNumberFormat="1" applyFont="1" applyFill="1" applyBorder="1" applyProtection="1"/>
    <xf numFmtId="0" fontId="17" fillId="5" borderId="12" xfId="0" applyFont="1" applyFill="1" applyBorder="1" applyProtection="1"/>
    <xf numFmtId="9" fontId="13" fillId="5" borderId="13" xfId="3" applyFont="1" applyFill="1" applyBorder="1" applyProtection="1"/>
    <xf numFmtId="0" fontId="13" fillId="13" borderId="12" xfId="0" applyFont="1" applyFill="1" applyBorder="1" applyProtection="1"/>
    <xf numFmtId="1" fontId="13" fillId="13" borderId="13" xfId="0" applyNumberFormat="1" applyFont="1" applyFill="1" applyBorder="1" applyProtection="1"/>
    <xf numFmtId="0" fontId="18" fillId="13" borderId="12" xfId="0" applyFont="1" applyFill="1" applyBorder="1" applyAlignment="1" applyProtection="1">
      <alignment horizontal="left" indent="1"/>
    </xf>
    <xf numFmtId="44" fontId="18" fillId="13" borderId="13" xfId="2" applyFont="1" applyFill="1" applyBorder="1" applyProtection="1"/>
    <xf numFmtId="0" fontId="17" fillId="13" borderId="12" xfId="0" applyFont="1" applyFill="1" applyBorder="1" applyAlignment="1" applyProtection="1">
      <alignment horizontal="left" indent="1"/>
    </xf>
    <xf numFmtId="44" fontId="17" fillId="13" borderId="13" xfId="2" applyFont="1" applyFill="1" applyBorder="1" applyProtection="1"/>
    <xf numFmtId="0" fontId="18" fillId="13" borderId="12" xfId="0" applyFont="1" applyFill="1" applyBorder="1" applyProtection="1"/>
    <xf numFmtId="1" fontId="18" fillId="13" borderId="13" xfId="0" applyNumberFormat="1" applyFont="1" applyFill="1" applyBorder="1" applyProtection="1"/>
    <xf numFmtId="1" fontId="11" fillId="5" borderId="13" xfId="0" applyNumberFormat="1" applyFont="1" applyFill="1" applyBorder="1" applyProtection="1"/>
    <xf numFmtId="1" fontId="17" fillId="13" borderId="13" xfId="0" applyNumberFormat="1" applyFont="1" applyFill="1" applyBorder="1" applyProtection="1"/>
    <xf numFmtId="0" fontId="13" fillId="13" borderId="13" xfId="0" applyFont="1" applyFill="1" applyBorder="1" applyProtection="1"/>
    <xf numFmtId="0" fontId="13" fillId="13" borderId="14" xfId="0" applyFont="1" applyFill="1" applyBorder="1" applyProtection="1"/>
    <xf numFmtId="0" fontId="13" fillId="13" borderId="16" xfId="0" applyFont="1" applyFill="1" applyBorder="1" applyProtection="1"/>
    <xf numFmtId="0" fontId="2" fillId="6" borderId="9" xfId="0" applyFont="1" applyFill="1" applyBorder="1" applyProtection="1"/>
    <xf numFmtId="0" fontId="0" fillId="6" borderId="10" xfId="0" applyFill="1" applyBorder="1" applyProtection="1"/>
    <xf numFmtId="0" fontId="0" fillId="6" borderId="11" xfId="0" applyFill="1" applyBorder="1" applyProtection="1"/>
    <xf numFmtId="0" fontId="0" fillId="6" borderId="12" xfId="0" applyFill="1" applyBorder="1" applyProtection="1"/>
    <xf numFmtId="0" fontId="0" fillId="6" borderId="0" xfId="0" applyFill="1" applyBorder="1" applyProtection="1"/>
    <xf numFmtId="0" fontId="0" fillId="6" borderId="13" xfId="0" applyFill="1" applyBorder="1" applyProtection="1"/>
    <xf numFmtId="0" fontId="0" fillId="8" borderId="14" xfId="0" applyFill="1" applyBorder="1" applyProtection="1"/>
    <xf numFmtId="0" fontId="0" fillId="8" borderId="15" xfId="0" applyFill="1" applyBorder="1" applyProtection="1"/>
    <xf numFmtId="0" fontId="0" fillId="8" borderId="16" xfId="0" applyFill="1" applyBorder="1" applyProtection="1"/>
    <xf numFmtId="0" fontId="0" fillId="6" borderId="14" xfId="0" applyFill="1" applyBorder="1" applyProtection="1"/>
    <xf numFmtId="0" fontId="0" fillId="6" borderId="15" xfId="0" applyFill="1" applyBorder="1" applyProtection="1"/>
    <xf numFmtId="0" fontId="0" fillId="6" borderId="16" xfId="0" applyFill="1" applyBorder="1" applyProtection="1"/>
    <xf numFmtId="0" fontId="2" fillId="7" borderId="9" xfId="0" applyFont="1" applyFill="1" applyBorder="1" applyProtection="1"/>
    <xf numFmtId="0" fontId="0" fillId="7" borderId="10" xfId="0" applyFill="1" applyBorder="1" applyProtection="1"/>
    <xf numFmtId="0" fontId="0" fillId="7" borderId="11" xfId="0" applyFill="1" applyBorder="1" applyProtection="1"/>
    <xf numFmtId="0" fontId="0" fillId="7" borderId="12" xfId="0" applyFill="1" applyBorder="1" applyProtection="1"/>
    <xf numFmtId="0" fontId="0" fillId="7" borderId="0" xfId="0" applyFill="1" applyBorder="1" applyProtection="1"/>
    <xf numFmtId="0" fontId="0" fillId="7" borderId="13" xfId="0" applyFill="1" applyBorder="1" applyProtection="1"/>
    <xf numFmtId="9" fontId="0" fillId="7" borderId="13" xfId="3" applyFont="1" applyFill="1" applyBorder="1" applyProtection="1"/>
    <xf numFmtId="0" fontId="0" fillId="7" borderId="14" xfId="0" applyFill="1" applyBorder="1" applyProtection="1"/>
    <xf numFmtId="0" fontId="0" fillId="7" borderId="15" xfId="0" applyFill="1" applyBorder="1" applyProtection="1"/>
    <xf numFmtId="44" fontId="0" fillId="7" borderId="16" xfId="2" applyFont="1" applyFill="1" applyBorder="1" applyProtection="1"/>
    <xf numFmtId="44" fontId="0" fillId="4" borderId="0" xfId="2" applyFont="1" applyFill="1" applyProtection="1"/>
    <xf numFmtId="44" fontId="0" fillId="4" borderId="0" xfId="0" applyNumberFormat="1" applyFill="1" applyProtection="1"/>
    <xf numFmtId="9" fontId="13" fillId="4" borderId="0" xfId="3" applyFont="1" applyFill="1" applyBorder="1" applyProtection="1"/>
    <xf numFmtId="1" fontId="4" fillId="2" borderId="26" xfId="1" applyNumberFormat="1" applyFont="1" applyFill="1" applyBorder="1" applyProtection="1">
      <protection locked="0"/>
    </xf>
    <xf numFmtId="0" fontId="0" fillId="2" borderId="0" xfId="0" applyFill="1" applyBorder="1" applyProtection="1">
      <protection locked="0"/>
    </xf>
    <xf numFmtId="0" fontId="18" fillId="2" borderId="33" xfId="0" applyFont="1" applyFill="1" applyBorder="1" applyProtection="1">
      <protection locked="0"/>
    </xf>
    <xf numFmtId="0" fontId="18" fillId="2" borderId="33" xfId="0" applyFont="1" applyFill="1" applyBorder="1" applyAlignment="1" applyProtection="1">
      <alignment horizontal="center"/>
      <protection locked="0"/>
    </xf>
    <xf numFmtId="0" fontId="0" fillId="0" borderId="0" xfId="0" applyBorder="1" applyProtection="1">
      <protection locked="0"/>
    </xf>
    <xf numFmtId="0" fontId="0" fillId="4" borderId="0" xfId="0" applyFill="1" applyAlignment="1" applyProtection="1">
      <alignment wrapText="1"/>
      <protection locked="0"/>
    </xf>
    <xf numFmtId="0" fontId="2" fillId="4" borderId="0" xfId="0" applyFont="1" applyFill="1" applyProtection="1">
      <protection locked="0"/>
    </xf>
    <xf numFmtId="0" fontId="0" fillId="2" borderId="26" xfId="0" applyFill="1" applyBorder="1" applyProtection="1">
      <protection locked="0"/>
    </xf>
    <xf numFmtId="164" fontId="0" fillId="2" borderId="0" xfId="3" applyNumberFormat="1" applyFont="1" applyFill="1" applyBorder="1" applyProtection="1">
      <protection locked="0"/>
    </xf>
    <xf numFmtId="164" fontId="0" fillId="2" borderId="0" xfId="0" applyNumberFormat="1" applyFill="1" applyBorder="1" applyProtection="1">
      <protection locked="0"/>
    </xf>
    <xf numFmtId="164" fontId="0" fillId="2" borderId="26" xfId="0" applyNumberFormat="1" applyFill="1" applyBorder="1" applyProtection="1">
      <protection locked="0"/>
    </xf>
    <xf numFmtId="0" fontId="0" fillId="2" borderId="29" xfId="0" applyFill="1" applyBorder="1" applyProtection="1">
      <protection locked="0"/>
    </xf>
    <xf numFmtId="164" fontId="0" fillId="2" borderId="29" xfId="3" applyNumberFormat="1" applyFont="1" applyFill="1" applyBorder="1" applyProtection="1">
      <protection locked="0"/>
    </xf>
    <xf numFmtId="0" fontId="0" fillId="0" borderId="29" xfId="0" applyBorder="1" applyProtection="1">
      <protection locked="0"/>
    </xf>
    <xf numFmtId="164" fontId="0" fillId="2" borderId="29" xfId="0" applyNumberFormat="1" applyFill="1" applyBorder="1" applyProtection="1">
      <protection locked="0"/>
    </xf>
    <xf numFmtId="164" fontId="0" fillId="2" borderId="28" xfId="0" applyNumberFormat="1" applyFill="1" applyBorder="1" applyProtection="1">
      <protection locked="0"/>
    </xf>
    <xf numFmtId="165" fontId="0" fillId="0" borderId="0" xfId="1" applyNumberFormat="1" applyFont="1" applyProtection="1">
      <protection locked="0"/>
    </xf>
    <xf numFmtId="164" fontId="0" fillId="0" borderId="0" xfId="0" applyNumberFormat="1" applyProtection="1">
      <protection locked="0"/>
    </xf>
    <xf numFmtId="0" fontId="0" fillId="0" borderId="0" xfId="0" applyFill="1" applyProtection="1"/>
    <xf numFmtId="0" fontId="0" fillId="5" borderId="9" xfId="0" applyFill="1" applyBorder="1" applyProtection="1"/>
    <xf numFmtId="0" fontId="0" fillId="5" borderId="10" xfId="0" applyFill="1" applyBorder="1" applyProtection="1"/>
    <xf numFmtId="0" fontId="0" fillId="5" borderId="11" xfId="0" applyFill="1" applyBorder="1" applyProtection="1"/>
    <xf numFmtId="0" fontId="0" fillId="5" borderId="12" xfId="0" applyFill="1" applyBorder="1" applyProtection="1"/>
    <xf numFmtId="0" fontId="0" fillId="5" borderId="13" xfId="0" applyFill="1" applyBorder="1" applyProtection="1"/>
    <xf numFmtId="0" fontId="0" fillId="5" borderId="14" xfId="0" applyFill="1" applyBorder="1" applyProtection="1"/>
    <xf numFmtId="0" fontId="0" fillId="5" borderId="15" xfId="0" applyFill="1" applyBorder="1" applyProtection="1"/>
    <xf numFmtId="0" fontId="0" fillId="5" borderId="16" xfId="0" applyFill="1" applyBorder="1" applyProtection="1"/>
    <xf numFmtId="9" fontId="0" fillId="4" borderId="0" xfId="3" applyFont="1" applyFill="1" applyProtection="1"/>
    <xf numFmtId="164" fontId="0" fillId="4" borderId="0" xfId="0" applyNumberFormat="1" applyFill="1" applyProtection="1"/>
    <xf numFmtId="0" fontId="18" fillId="6" borderId="31" xfId="0" applyFont="1" applyFill="1" applyBorder="1" applyAlignment="1" applyProtection="1">
      <alignment horizontal="left" vertical="top" wrapText="1"/>
    </xf>
    <xf numFmtId="0" fontId="18" fillId="6" borderId="32" xfId="0" applyFont="1" applyFill="1" applyBorder="1" applyAlignment="1" applyProtection="1">
      <alignment horizontal="left" vertical="top" wrapText="1"/>
    </xf>
    <xf numFmtId="165" fontId="0" fillId="4" borderId="0" xfId="1" applyNumberFormat="1" applyFont="1" applyFill="1" applyProtection="1"/>
    <xf numFmtId="0" fontId="5" fillId="4" borderId="0" xfId="0" applyFont="1" applyFill="1" applyProtection="1"/>
    <xf numFmtId="0" fontId="0" fillId="0" borderId="0" xfId="0" applyAlignment="1" applyProtection="1">
      <alignment wrapText="1"/>
    </xf>
    <xf numFmtId="164" fontId="0" fillId="0" borderId="26" xfId="0" applyNumberFormat="1" applyBorder="1" applyAlignment="1" applyProtection="1">
      <alignment wrapText="1"/>
    </xf>
    <xf numFmtId="164" fontId="0" fillId="0" borderId="27" xfId="0" applyNumberFormat="1" applyBorder="1" applyAlignment="1" applyProtection="1">
      <alignment wrapText="1"/>
    </xf>
    <xf numFmtId="0" fontId="0" fillId="0" borderId="0" xfId="0" applyBorder="1" applyAlignment="1" applyProtection="1">
      <alignment wrapText="1"/>
    </xf>
    <xf numFmtId="0" fontId="0" fillId="0" borderId="26" xfId="0" applyFill="1" applyBorder="1" applyAlignment="1" applyProtection="1">
      <alignment wrapText="1"/>
    </xf>
    <xf numFmtId="0" fontId="0" fillId="4" borderId="0" xfId="0" applyFill="1" applyAlignment="1" applyProtection="1">
      <alignment wrapText="1"/>
    </xf>
    <xf numFmtId="0" fontId="0" fillId="0" borderId="26" xfId="0" applyBorder="1" applyAlignment="1" applyProtection="1">
      <alignment wrapText="1"/>
    </xf>
    <xf numFmtId="165" fontId="0" fillId="0" borderId="0" xfId="1" applyNumberFormat="1" applyFont="1" applyBorder="1" applyAlignment="1" applyProtection="1">
      <alignment wrapText="1"/>
    </xf>
    <xf numFmtId="164" fontId="0" fillId="0" borderId="0" xfId="0" applyNumberFormat="1" applyBorder="1" applyAlignment="1" applyProtection="1">
      <alignment wrapText="1"/>
    </xf>
    <xf numFmtId="0" fontId="0" fillId="0" borderId="27" xfId="0" applyBorder="1" applyAlignment="1" applyProtection="1">
      <alignment wrapText="1"/>
    </xf>
    <xf numFmtId="0" fontId="19" fillId="5" borderId="31" xfId="0" applyFont="1" applyFill="1" applyBorder="1" applyAlignment="1" applyProtection="1">
      <alignment horizontal="center"/>
    </xf>
    <xf numFmtId="0" fontId="19" fillId="5" borderId="32" xfId="0" applyFont="1" applyFill="1" applyBorder="1" applyAlignment="1" applyProtection="1">
      <alignment horizontal="center"/>
    </xf>
    <xf numFmtId="0" fontId="19" fillId="5" borderId="33" xfId="0" applyFont="1" applyFill="1" applyBorder="1" applyAlignment="1" applyProtection="1">
      <alignment horizontal="center"/>
    </xf>
    <xf numFmtId="0" fontId="0" fillId="0" borderId="23" xfId="0" applyBorder="1" applyProtection="1"/>
    <xf numFmtId="165" fontId="0" fillId="0" borderId="0" xfId="1" applyNumberFormat="1" applyFont="1" applyBorder="1" applyProtection="1"/>
    <xf numFmtId="0" fontId="17" fillId="10" borderId="23" xfId="0" applyFont="1" applyFill="1" applyBorder="1" applyAlignment="1" applyProtection="1">
      <alignment horizontal="center"/>
    </xf>
    <xf numFmtId="0" fontId="17" fillId="10" borderId="24" xfId="0" applyFont="1" applyFill="1" applyBorder="1" applyAlignment="1" applyProtection="1">
      <alignment horizontal="center"/>
    </xf>
    <xf numFmtId="0" fontId="17" fillId="10" borderId="25" xfId="0" applyFont="1" applyFill="1" applyBorder="1" applyAlignment="1" applyProtection="1">
      <alignment horizontal="center"/>
    </xf>
    <xf numFmtId="0" fontId="0" fillId="0" borderId="0" xfId="0" applyBorder="1" applyProtection="1"/>
    <xf numFmtId="0" fontId="17" fillId="11" borderId="23" xfId="0" applyFont="1" applyFill="1" applyBorder="1" applyAlignment="1" applyProtection="1">
      <alignment horizontal="center"/>
    </xf>
    <xf numFmtId="0" fontId="17" fillId="11" borderId="24" xfId="0" applyFont="1" applyFill="1" applyBorder="1" applyAlignment="1" applyProtection="1">
      <alignment horizontal="center"/>
    </xf>
    <xf numFmtId="0" fontId="17" fillId="11" borderId="25" xfId="0" applyFont="1" applyFill="1" applyBorder="1" applyAlignment="1" applyProtection="1">
      <alignment horizontal="center"/>
    </xf>
    <xf numFmtId="0" fontId="17" fillId="12" borderId="26" xfId="0" applyFont="1" applyFill="1" applyBorder="1" applyAlignment="1" applyProtection="1">
      <alignment horizontal="center"/>
    </xf>
    <xf numFmtId="0" fontId="17" fillId="12" borderId="27" xfId="0" applyFont="1" applyFill="1" applyBorder="1" applyAlignment="1" applyProtection="1">
      <alignment horizontal="center"/>
    </xf>
    <xf numFmtId="0" fontId="17" fillId="11" borderId="26" xfId="0" applyFont="1" applyFill="1" applyBorder="1" applyAlignment="1" applyProtection="1">
      <alignment horizontal="center"/>
    </xf>
    <xf numFmtId="0" fontId="17" fillId="11" borderId="27" xfId="0" applyFont="1" applyFill="1" applyBorder="1" applyAlignment="1" applyProtection="1">
      <alignment horizontal="center"/>
    </xf>
    <xf numFmtId="0" fontId="0" fillId="0" borderId="26" xfId="0" applyBorder="1" applyProtection="1"/>
    <xf numFmtId="0" fontId="0" fillId="0" borderId="28" xfId="0" applyBorder="1" applyProtection="1"/>
    <xf numFmtId="165" fontId="0" fillId="0" borderId="29" xfId="1" applyNumberFormat="1" applyFont="1" applyBorder="1" applyProtection="1"/>
    <xf numFmtId="165" fontId="0" fillId="0" borderId="0" xfId="1" applyNumberFormat="1" applyFont="1" applyProtection="1"/>
    <xf numFmtId="164" fontId="0" fillId="0" borderId="27" xfId="0" applyNumberFormat="1" applyBorder="1" applyProtection="1"/>
    <xf numFmtId="164" fontId="0" fillId="0" borderId="30" xfId="0" applyNumberFormat="1" applyBorder="1" applyProtection="1"/>
    <xf numFmtId="164" fontId="0" fillId="0" borderId="27" xfId="0" applyNumberFormat="1" applyFill="1" applyBorder="1" applyProtection="1"/>
    <xf numFmtId="164" fontId="0" fillId="0" borderId="30" xfId="0" applyNumberFormat="1" applyFill="1" applyBorder="1" applyProtection="1"/>
    <xf numFmtId="164" fontId="0" fillId="0" borderId="0" xfId="0" applyNumberFormat="1" applyProtection="1"/>
    <xf numFmtId="164" fontId="3" fillId="4" borderId="0" xfId="0" applyNumberFormat="1" applyFont="1" applyFill="1" applyProtection="1">
      <protection locked="0"/>
    </xf>
    <xf numFmtId="0" fontId="0" fillId="4" borderId="29" xfId="0" applyFill="1" applyBorder="1" applyProtection="1">
      <protection locked="0"/>
    </xf>
    <xf numFmtId="0" fontId="16" fillId="5" borderId="6" xfId="4" applyFill="1" applyBorder="1" applyProtection="1"/>
    <xf numFmtId="0" fontId="0" fillId="0" borderId="23" xfId="0" applyBorder="1" applyAlignment="1" applyProtection="1">
      <alignment wrapText="1"/>
    </xf>
    <xf numFmtId="0" fontId="0" fillId="0" borderId="24" xfId="0" applyBorder="1" applyAlignment="1" applyProtection="1">
      <alignment wrapText="1"/>
    </xf>
    <xf numFmtId="0" fontId="0" fillId="0" borderId="25" xfId="0" applyBorder="1" applyAlignment="1" applyProtection="1">
      <alignment wrapText="1"/>
    </xf>
    <xf numFmtId="0" fontId="0" fillId="4" borderId="0" xfId="0" applyFill="1" applyBorder="1" applyAlignment="1" applyProtection="1">
      <alignment wrapText="1"/>
    </xf>
    <xf numFmtId="0" fontId="4" fillId="0" borderId="23" xfId="0" applyFont="1" applyBorder="1" applyAlignment="1" applyProtection="1">
      <alignment wrapText="1"/>
    </xf>
    <xf numFmtId="0" fontId="17" fillId="10" borderId="31" xfId="0" applyFont="1" applyFill="1" applyBorder="1" applyAlignment="1" applyProtection="1">
      <alignment horizontal="center"/>
    </xf>
    <xf numFmtId="0" fontId="17" fillId="10" borderId="32" xfId="0" applyFont="1" applyFill="1" applyBorder="1" applyAlignment="1" applyProtection="1">
      <alignment horizontal="center"/>
    </xf>
    <xf numFmtId="0" fontId="17" fillId="10" borderId="33" xfId="0" applyFont="1" applyFill="1" applyBorder="1" applyAlignment="1" applyProtection="1">
      <alignment horizontal="center"/>
    </xf>
    <xf numFmtId="0" fontId="17" fillId="11" borderId="31" xfId="0" applyFont="1" applyFill="1" applyBorder="1" applyAlignment="1" applyProtection="1">
      <alignment horizontal="center"/>
    </xf>
    <xf numFmtId="0" fontId="17" fillId="11" borderId="32" xfId="0" applyFont="1" applyFill="1" applyBorder="1" applyAlignment="1" applyProtection="1">
      <alignment horizontal="center"/>
    </xf>
    <xf numFmtId="0" fontId="17" fillId="11" borderId="33" xfId="0" applyFont="1" applyFill="1" applyBorder="1" applyAlignment="1" applyProtection="1">
      <alignment horizontal="center"/>
    </xf>
    <xf numFmtId="0" fontId="0" fillId="4" borderId="24" xfId="0" applyFill="1" applyBorder="1" applyProtection="1"/>
    <xf numFmtId="0" fontId="17" fillId="11" borderId="31" xfId="0" applyFont="1" applyFill="1" applyBorder="1" applyProtection="1"/>
    <xf numFmtId="0" fontId="17" fillId="11" borderId="33" xfId="0" applyFont="1" applyFill="1" applyBorder="1" applyProtection="1"/>
    <xf numFmtId="0" fontId="0" fillId="0" borderId="29" xfId="0" applyBorder="1" applyProtection="1"/>
    <xf numFmtId="0" fontId="0" fillId="4" borderId="29" xfId="0" applyFill="1" applyBorder="1" applyProtection="1"/>
    <xf numFmtId="164" fontId="3" fillId="0" borderId="27" xfId="0" applyNumberFormat="1" applyFont="1" applyFill="1" applyBorder="1" applyProtection="1"/>
    <xf numFmtId="164" fontId="3" fillId="0" borderId="30" xfId="0" applyNumberFormat="1" applyFont="1" applyFill="1" applyBorder="1" applyProtection="1"/>
    <xf numFmtId="0" fontId="5" fillId="0" borderId="0" xfId="0" applyFont="1" applyProtection="1"/>
    <xf numFmtId="0" fontId="0" fillId="2" borderId="0" xfId="0" applyFill="1" applyProtection="1">
      <protection locked="0"/>
    </xf>
    <xf numFmtId="0" fontId="0" fillId="5" borderId="0" xfId="0" applyFill="1" applyProtection="1"/>
    <xf numFmtId="0" fontId="24" fillId="3" borderId="0" xfId="0" applyFont="1" applyFill="1" applyAlignment="1" applyProtection="1">
      <alignment horizontal="center"/>
    </xf>
    <xf numFmtId="0" fontId="17" fillId="0" borderId="0" xfId="0" applyFont="1" applyProtection="1"/>
    <xf numFmtId="0" fontId="2" fillId="0" borderId="0" xfId="0" applyFont="1" applyProtection="1"/>
    <xf numFmtId="2" fontId="0" fillId="0" borderId="0" xfId="0" applyNumberFormat="1" applyFill="1" applyProtection="1"/>
    <xf numFmtId="44" fontId="0" fillId="0" borderId="0" xfId="0" applyNumberFormat="1" applyProtection="1"/>
    <xf numFmtId="44" fontId="2" fillId="0" borderId="0" xfId="0" applyNumberFormat="1" applyFont="1" applyProtection="1"/>
  </cellXfs>
  <cellStyles count="5">
    <cellStyle name="Comma" xfId="1" builtinId="3"/>
    <cellStyle name="Currency" xfId="2" builtinId="4"/>
    <cellStyle name="Hyperlink" xfId="4" builtinId="8"/>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Mastitis inputs 0.5'!A1"/><Relationship Id="rId13" Type="http://schemas.openxmlformats.org/officeDocument/2006/relationships/image" Target="../media/image8.png"/><Relationship Id="rId18" Type="http://schemas.openxmlformats.org/officeDocument/2006/relationships/image" Target="../media/image13.png"/><Relationship Id="rId3" Type="http://schemas.openxmlformats.org/officeDocument/2006/relationships/image" Target="../media/image3.jpeg"/><Relationship Id="rId21" Type="http://schemas.openxmlformats.org/officeDocument/2006/relationships/image" Target="../media/image14.png"/><Relationship Id="rId7" Type="http://schemas.openxmlformats.org/officeDocument/2006/relationships/hyperlink" Target="#'Mastitis inputs 0.1'!A1"/><Relationship Id="rId12" Type="http://schemas.openxmlformats.org/officeDocument/2006/relationships/image" Target="../media/image7.png"/><Relationship Id="rId17" Type="http://schemas.openxmlformats.org/officeDocument/2006/relationships/image" Target="../media/image12.png"/><Relationship Id="rId2" Type="http://schemas.openxmlformats.org/officeDocument/2006/relationships/image" Target="../media/image2.jpeg"/><Relationship Id="rId16" Type="http://schemas.openxmlformats.org/officeDocument/2006/relationships/image" Target="../media/image11.png"/><Relationship Id="rId20" Type="http://schemas.openxmlformats.org/officeDocument/2006/relationships/hyperlink" Target="#'Costs and antib use 0.5 SCS'!A1"/><Relationship Id="rId1" Type="http://schemas.openxmlformats.org/officeDocument/2006/relationships/image" Target="../media/image1.png"/><Relationship Id="rId6" Type="http://schemas.openxmlformats.org/officeDocument/2006/relationships/hyperlink" Target="#'Cost of Subclinical Mastitis'!A1"/><Relationship Id="rId11" Type="http://schemas.openxmlformats.org/officeDocument/2006/relationships/image" Target="../media/image6.png"/><Relationship Id="rId5" Type="http://schemas.openxmlformats.org/officeDocument/2006/relationships/hyperlink" Target="https://www.vmtrc.ucdavis.edu/clinical-mastitis-cost" TargetMode="External"/><Relationship Id="rId15" Type="http://schemas.openxmlformats.org/officeDocument/2006/relationships/image" Target="../media/image10.png"/><Relationship Id="rId10" Type="http://schemas.openxmlformats.org/officeDocument/2006/relationships/image" Target="../media/image5.png"/><Relationship Id="rId19" Type="http://schemas.openxmlformats.org/officeDocument/2006/relationships/hyperlink" Target="#'Costs and antib use 0.1 SCS'!A1"/><Relationship Id="rId4" Type="http://schemas.openxmlformats.org/officeDocument/2006/relationships/hyperlink" Target="#' DATA - Farm inputs'!A1"/><Relationship Id="rId9" Type="http://schemas.openxmlformats.org/officeDocument/2006/relationships/image" Target="../media/image4.png"/><Relationship Id="rId14"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hyperlink" Target="#' DATA - Farm inputs'!A1"/></Relationships>
</file>

<file path=xl/drawings/_rels/drawing11.xml.rels><?xml version="1.0" encoding="UTF-8" standalone="yes"?>
<Relationships xmlns="http://schemas.openxmlformats.org/package/2006/relationships"><Relationship Id="rId1" Type="http://schemas.openxmlformats.org/officeDocument/2006/relationships/hyperlink" Target="#' DATA - Farm inputs'!A1"/></Relationships>
</file>

<file path=xl/drawings/_rels/drawing12.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png"/><Relationship Id="rId4" Type="http://schemas.openxmlformats.org/officeDocument/2006/relationships/hyperlink" Target="#' DATA - Farm inputs'!A1"/></Relationships>
</file>

<file path=xl/drawings/_rels/drawing2.xml.rels><?xml version="1.0" encoding="UTF-8" standalone="yes"?>
<Relationships xmlns="http://schemas.openxmlformats.org/package/2006/relationships"><Relationship Id="rId8" Type="http://schemas.openxmlformats.org/officeDocument/2006/relationships/hyperlink" Target="#'Clin Mast CALC (0.1 SCS)'!A1"/><Relationship Id="rId13" Type="http://schemas.openxmlformats.org/officeDocument/2006/relationships/hyperlink" Target="https://www.vmtrc.ucdavis.edu/clinical-mastitis-cost" TargetMode="External"/><Relationship Id="rId3" Type="http://schemas.openxmlformats.org/officeDocument/2006/relationships/image" Target="../media/image3.jpeg"/><Relationship Id="rId7" Type="http://schemas.openxmlformats.org/officeDocument/2006/relationships/hyperlink" Target="#'Subcli Mast CALC (0.5 SCS)'!A1"/><Relationship Id="rId12" Type="http://schemas.openxmlformats.org/officeDocument/2006/relationships/hyperlink" Target="#'Cost of Subclinical Mastitis'!A1"/><Relationship Id="rId2" Type="http://schemas.openxmlformats.org/officeDocument/2006/relationships/image" Target="../media/image15.jpeg"/><Relationship Id="rId1" Type="http://schemas.openxmlformats.org/officeDocument/2006/relationships/image" Target="../media/image1.png"/><Relationship Id="rId6" Type="http://schemas.openxmlformats.org/officeDocument/2006/relationships/hyperlink" Target="#'Subcli Mast CALC (0.1 SCS)'!A1"/><Relationship Id="rId11" Type="http://schemas.openxmlformats.org/officeDocument/2006/relationships/hyperlink" Target="#'Costs and antib use 0.5 SCS'!A1"/><Relationship Id="rId5" Type="http://schemas.openxmlformats.org/officeDocument/2006/relationships/hyperlink" Target="#'Mastitis inputs 0.5'!A1"/><Relationship Id="rId10" Type="http://schemas.openxmlformats.org/officeDocument/2006/relationships/hyperlink" Target="#'Costs and antib use 0.1 SCS'!A1"/><Relationship Id="rId4" Type="http://schemas.openxmlformats.org/officeDocument/2006/relationships/hyperlink" Target="#'Mastitis inputs 0.1'!A1"/><Relationship Id="rId9" Type="http://schemas.openxmlformats.org/officeDocument/2006/relationships/hyperlink" Target="#'Clin Mast CALC (0.5 SCS)'!A1"/></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hyperlink" Target="#' DATA - Farm inputs'!A1"/><Relationship Id="rId5" Type="http://schemas.openxmlformats.org/officeDocument/2006/relationships/hyperlink" Target="#'LIT Ref. INCID mast by BTSCC'!A1"/><Relationship Id="rId4" Type="http://schemas.openxmlformats.org/officeDocument/2006/relationships/hyperlink" Target="#' DATA Farm inputs'!A1"/></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hyperlink" Target="#' DATA - Farm inputs'!A1"/><Relationship Id="rId5" Type="http://schemas.openxmlformats.org/officeDocument/2006/relationships/hyperlink" Target="#'LIT Ref. INCID mast by BTSCC'!A1"/><Relationship Id="rId4" Type="http://schemas.openxmlformats.org/officeDocument/2006/relationships/hyperlink" Target="#' DATA Farm inputs'!A1"/></Relationships>
</file>

<file path=xl/drawings/_rels/drawing5.xml.rels><?xml version="1.0" encoding="UTF-8" standalone="yes"?>
<Relationships xmlns="http://schemas.openxmlformats.org/package/2006/relationships"><Relationship Id="rId1" Type="http://schemas.openxmlformats.org/officeDocument/2006/relationships/hyperlink" Target="#' DATA - Farm inputs'!A1"/></Relationships>
</file>

<file path=xl/drawings/_rels/drawing6.xml.rels><?xml version="1.0" encoding="UTF-8" standalone="yes"?>
<Relationships xmlns="http://schemas.openxmlformats.org/package/2006/relationships"><Relationship Id="rId1" Type="http://schemas.openxmlformats.org/officeDocument/2006/relationships/hyperlink" Target="#' DATA - Farm inputs'!A1"/></Relationships>
</file>

<file path=xl/drawings/_rels/drawing7.xml.rels><?xml version="1.0" encoding="UTF-8" standalone="yes"?>
<Relationships xmlns="http://schemas.openxmlformats.org/package/2006/relationships"><Relationship Id="rId1" Type="http://schemas.openxmlformats.org/officeDocument/2006/relationships/hyperlink" Target="#' DATA - Farm inputs'!A1"/></Relationships>
</file>

<file path=xl/drawings/_rels/drawing8.xml.rels><?xml version="1.0" encoding="UTF-8" standalone="yes"?>
<Relationships xmlns="http://schemas.openxmlformats.org/package/2006/relationships"><Relationship Id="rId1" Type="http://schemas.openxmlformats.org/officeDocument/2006/relationships/hyperlink" Target="#' DATA - Farm inputs'!A1"/></Relationships>
</file>

<file path=xl/drawings/_rels/drawing9.xml.rels><?xml version="1.0" encoding="UTF-8" standalone="yes"?>
<Relationships xmlns="http://schemas.openxmlformats.org/package/2006/relationships"><Relationship Id="rId1" Type="http://schemas.openxmlformats.org/officeDocument/2006/relationships/hyperlink" Target="#' DATA - Farm inputs'!A1"/></Relationships>
</file>

<file path=xl/drawings/drawing1.xml><?xml version="1.0" encoding="utf-8"?>
<xdr:wsDr xmlns:xdr="http://schemas.openxmlformats.org/drawingml/2006/spreadsheetDrawing" xmlns:a="http://schemas.openxmlformats.org/drawingml/2006/main">
  <xdr:twoCellAnchor editAs="oneCell">
    <xdr:from>
      <xdr:col>1</xdr:col>
      <xdr:colOff>49244</xdr:colOff>
      <xdr:row>0</xdr:row>
      <xdr:rowOff>0</xdr:rowOff>
    </xdr:from>
    <xdr:to>
      <xdr:col>7</xdr:col>
      <xdr:colOff>45720</xdr:colOff>
      <xdr:row>5</xdr:row>
      <xdr:rowOff>19739</xdr:rowOff>
    </xdr:to>
    <xdr:pic>
      <xdr:nvPicPr>
        <xdr:cNvPr id="7" name="Picture 6">
          <a:extLst>
            <a:ext uri="{FF2B5EF4-FFF2-40B4-BE49-F238E27FC236}">
              <a16:creationId xmlns:a16="http://schemas.microsoft.com/office/drawing/2014/main" id="{DA1C584D-3F3C-46BE-BA47-09B4A538BB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019" y="0"/>
          <a:ext cx="3827431" cy="924614"/>
        </a:xfrm>
        <a:prstGeom prst="rect">
          <a:avLst/>
        </a:prstGeom>
      </xdr:spPr>
    </xdr:pic>
    <xdr:clientData/>
  </xdr:twoCellAnchor>
  <xdr:twoCellAnchor editAs="oneCell">
    <xdr:from>
      <xdr:col>1</xdr:col>
      <xdr:colOff>85431</xdr:colOff>
      <xdr:row>5</xdr:row>
      <xdr:rowOff>57150</xdr:rowOff>
    </xdr:from>
    <xdr:to>
      <xdr:col>7</xdr:col>
      <xdr:colOff>112776</xdr:colOff>
      <xdr:row>8</xdr:row>
      <xdr:rowOff>48768</xdr:rowOff>
    </xdr:to>
    <xdr:pic>
      <xdr:nvPicPr>
        <xdr:cNvPr id="8" name="Picture 7">
          <a:extLst>
            <a:ext uri="{FF2B5EF4-FFF2-40B4-BE49-F238E27FC236}">
              <a16:creationId xmlns:a16="http://schemas.microsoft.com/office/drawing/2014/main" id="{2EF05980-887E-43C8-8F37-84DEE8D814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206" y="962025"/>
          <a:ext cx="3856395" cy="532638"/>
        </a:xfrm>
        <a:prstGeom prst="rect">
          <a:avLst/>
        </a:prstGeom>
      </xdr:spPr>
    </xdr:pic>
    <xdr:clientData/>
  </xdr:twoCellAnchor>
  <xdr:oneCellAnchor>
    <xdr:from>
      <xdr:col>3</xdr:col>
      <xdr:colOff>580178</xdr:colOff>
      <xdr:row>3</xdr:row>
      <xdr:rowOff>29845</xdr:rowOff>
    </xdr:from>
    <xdr:ext cx="184731" cy="264560"/>
    <xdr:sp macro="" textlink="">
      <xdr:nvSpPr>
        <xdr:cNvPr id="9" name="TextBox 8">
          <a:extLst>
            <a:ext uri="{FF2B5EF4-FFF2-40B4-BE49-F238E27FC236}">
              <a16:creationId xmlns:a16="http://schemas.microsoft.com/office/drawing/2014/main" id="{9CF91EEF-B975-41B2-8934-BA70851A10DE}"/>
            </a:ext>
          </a:extLst>
        </xdr:cNvPr>
        <xdr:cNvSpPr txBox="1"/>
      </xdr:nvSpPr>
      <xdr:spPr>
        <a:xfrm>
          <a:off x="6068483" y="751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7</xdr:col>
      <xdr:colOff>627381</xdr:colOff>
      <xdr:row>2</xdr:row>
      <xdr:rowOff>47836</xdr:rowOff>
    </xdr:from>
    <xdr:ext cx="9283488" cy="843693"/>
    <xdr:sp macro="" textlink="">
      <xdr:nvSpPr>
        <xdr:cNvPr id="10" name="TextBox 9">
          <a:extLst>
            <a:ext uri="{FF2B5EF4-FFF2-40B4-BE49-F238E27FC236}">
              <a16:creationId xmlns:a16="http://schemas.microsoft.com/office/drawing/2014/main" id="{AA9D5147-A507-4B71-B464-A2D27B208BEF}"/>
            </a:ext>
          </a:extLst>
        </xdr:cNvPr>
        <xdr:cNvSpPr txBox="1"/>
      </xdr:nvSpPr>
      <xdr:spPr>
        <a:xfrm>
          <a:off x="4561206" y="409786"/>
          <a:ext cx="9283488" cy="843693"/>
        </a:xfrm>
        <a:prstGeom prst="rect">
          <a:avLst/>
        </a:prstGeom>
        <a:solidFill>
          <a:sysClr val="window" lastClr="FFFFFF"/>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400" b="1"/>
            <a:t>Economic feasibility of implementing selective dry cow therapy (SDCT) in dairy herds</a:t>
          </a:r>
        </a:p>
      </xdr:txBody>
    </xdr:sp>
    <xdr:clientData/>
  </xdr:oneCellAnchor>
  <xdr:twoCellAnchor editAs="oneCell">
    <xdr:from>
      <xdr:col>23</xdr:col>
      <xdr:colOff>77912</xdr:colOff>
      <xdr:row>0</xdr:row>
      <xdr:rowOff>114724</xdr:rowOff>
    </xdr:from>
    <xdr:to>
      <xdr:col>27</xdr:col>
      <xdr:colOff>437304</xdr:colOff>
      <xdr:row>10</xdr:row>
      <xdr:rowOff>28152</xdr:rowOff>
    </xdr:to>
    <xdr:pic>
      <xdr:nvPicPr>
        <xdr:cNvPr id="11" name="Picture 10" descr="CDFA Now Accepting Grant Applications For Climate Smart Agriculture  Technical Assistance Program | Dairy Business News">
          <a:extLst>
            <a:ext uri="{FF2B5EF4-FFF2-40B4-BE49-F238E27FC236}">
              <a16:creationId xmlns:a16="http://schemas.microsoft.com/office/drawing/2014/main" id="{AAA7DF89-C77E-4B33-9060-F8501799F1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22537" y="114724"/>
          <a:ext cx="2912092" cy="1725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143722</xdr:colOff>
      <xdr:row>32</xdr:row>
      <xdr:rowOff>51434</xdr:rowOff>
    </xdr:from>
    <xdr:to>
      <xdr:col>13</xdr:col>
      <xdr:colOff>435822</xdr:colOff>
      <xdr:row>34</xdr:row>
      <xdr:rowOff>135044</xdr:rowOff>
    </xdr:to>
    <xdr:sp macro="" textlink="">
      <xdr:nvSpPr>
        <xdr:cNvPr id="2" name="TextBox 1">
          <a:hlinkClick xmlns:r="http://schemas.openxmlformats.org/officeDocument/2006/relationships" r:id="rId4"/>
          <a:extLst>
            <a:ext uri="{FF2B5EF4-FFF2-40B4-BE49-F238E27FC236}">
              <a16:creationId xmlns:a16="http://schemas.microsoft.com/office/drawing/2014/main" id="{6F229307-3D91-46D2-AFC4-9C3FDB85FD1E}"/>
            </a:ext>
          </a:extLst>
        </xdr:cNvPr>
        <xdr:cNvSpPr txBox="1"/>
      </xdr:nvSpPr>
      <xdr:spPr>
        <a:xfrm>
          <a:off x="5964555" y="6073351"/>
          <a:ext cx="2197100" cy="549276"/>
        </a:xfrm>
        <a:prstGeom prst="rect">
          <a:avLst/>
        </a:prstGeom>
        <a:solidFill>
          <a:schemeClr val="accent4">
            <a:lumMod val="75000"/>
          </a:schemeClr>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a:t>Click here to add users' </a:t>
          </a:r>
          <a:r>
            <a:rPr lang="en-US" sz="1400" baseline="0"/>
            <a:t> inputs</a:t>
          </a:r>
          <a:endParaRPr lang="en-US" sz="1400"/>
        </a:p>
      </xdr:txBody>
    </xdr:sp>
    <xdr:clientData/>
  </xdr:twoCellAnchor>
  <xdr:oneCellAnchor>
    <xdr:from>
      <xdr:col>12</xdr:col>
      <xdr:colOff>545465</xdr:colOff>
      <xdr:row>48</xdr:row>
      <xdr:rowOff>173990</xdr:rowOff>
    </xdr:from>
    <xdr:ext cx="4196470" cy="311496"/>
    <xdr:sp macro="" textlink="">
      <xdr:nvSpPr>
        <xdr:cNvPr id="3" name="TextBox 2">
          <a:hlinkClick xmlns:r="http://schemas.openxmlformats.org/officeDocument/2006/relationships" r:id="rId5"/>
          <a:extLst>
            <a:ext uri="{FF2B5EF4-FFF2-40B4-BE49-F238E27FC236}">
              <a16:creationId xmlns:a16="http://schemas.microsoft.com/office/drawing/2014/main" id="{75B50DEB-195F-40C0-A4A7-4F6B6AF12B4F}"/>
            </a:ext>
          </a:extLst>
        </xdr:cNvPr>
        <xdr:cNvSpPr txBox="1"/>
      </xdr:nvSpPr>
      <xdr:spPr>
        <a:xfrm>
          <a:off x="7636298" y="10841990"/>
          <a:ext cx="4196470" cy="311496"/>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a:t>Click here to calculate your own cost of clinical mastitis</a:t>
          </a:r>
        </a:p>
      </xdr:txBody>
    </xdr:sp>
    <xdr:clientData/>
  </xdr:oneCellAnchor>
  <xdr:oneCellAnchor>
    <xdr:from>
      <xdr:col>12</xdr:col>
      <xdr:colOff>531919</xdr:colOff>
      <xdr:row>51</xdr:row>
      <xdr:rowOff>119803</xdr:rowOff>
    </xdr:from>
    <xdr:ext cx="4525534" cy="311496"/>
    <xdr:sp macro="" textlink="">
      <xdr:nvSpPr>
        <xdr:cNvPr id="4" name="TextBox 3">
          <a:hlinkClick xmlns:r="http://schemas.openxmlformats.org/officeDocument/2006/relationships" r:id="rId6"/>
          <a:extLst>
            <a:ext uri="{FF2B5EF4-FFF2-40B4-BE49-F238E27FC236}">
              <a16:creationId xmlns:a16="http://schemas.microsoft.com/office/drawing/2014/main" id="{B038E50F-3FC7-48FA-BFF3-1E8C84066353}"/>
            </a:ext>
          </a:extLst>
        </xdr:cNvPr>
        <xdr:cNvSpPr txBox="1"/>
      </xdr:nvSpPr>
      <xdr:spPr>
        <a:xfrm>
          <a:off x="7622752" y="11327553"/>
          <a:ext cx="4525534" cy="311496"/>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a:t>Click here to calculate your own costs of subclinical</a:t>
          </a:r>
          <a:r>
            <a:rPr lang="en-US" sz="1400" baseline="0"/>
            <a:t> mastitis</a:t>
          </a:r>
          <a:endParaRPr lang="en-US" sz="1400"/>
        </a:p>
      </xdr:txBody>
    </xdr:sp>
    <xdr:clientData/>
  </xdr:oneCellAnchor>
  <xdr:oneCellAnchor>
    <xdr:from>
      <xdr:col>12</xdr:col>
      <xdr:colOff>23919</xdr:colOff>
      <xdr:row>64</xdr:row>
      <xdr:rowOff>109430</xdr:rowOff>
    </xdr:from>
    <xdr:ext cx="3040380" cy="542925"/>
    <xdr:sp macro="" textlink="">
      <xdr:nvSpPr>
        <xdr:cNvPr id="5" name="TextBox 4">
          <a:hlinkClick xmlns:r="http://schemas.openxmlformats.org/officeDocument/2006/relationships" r:id="rId7"/>
          <a:extLst>
            <a:ext uri="{FF2B5EF4-FFF2-40B4-BE49-F238E27FC236}">
              <a16:creationId xmlns:a16="http://schemas.microsoft.com/office/drawing/2014/main" id="{B6AF09F3-F396-42CF-8CD8-AC227CEB6809}"/>
            </a:ext>
          </a:extLst>
        </xdr:cNvPr>
        <xdr:cNvSpPr txBox="1"/>
      </xdr:nvSpPr>
      <xdr:spPr>
        <a:xfrm>
          <a:off x="7114752" y="13656097"/>
          <a:ext cx="3040380" cy="542925"/>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400"/>
            <a:t>Click here to add your mastitis inputs</a:t>
          </a:r>
          <a:r>
            <a:rPr lang="en-US" sz="1400" baseline="0"/>
            <a:t> </a:t>
          </a:r>
        </a:p>
        <a:p>
          <a:pPr algn="ctr"/>
          <a:r>
            <a:rPr lang="en-US" sz="1400" baseline="0"/>
            <a:t>(groups of last test-day SCS by 0.1)</a:t>
          </a:r>
          <a:endParaRPr lang="en-US" sz="1400"/>
        </a:p>
      </xdr:txBody>
    </xdr:sp>
    <xdr:clientData/>
  </xdr:oneCellAnchor>
  <xdr:oneCellAnchor>
    <xdr:from>
      <xdr:col>12</xdr:col>
      <xdr:colOff>24978</xdr:colOff>
      <xdr:row>68</xdr:row>
      <xdr:rowOff>73871</xdr:rowOff>
    </xdr:from>
    <xdr:ext cx="3040380" cy="542925"/>
    <xdr:sp macro="" textlink="">
      <xdr:nvSpPr>
        <xdr:cNvPr id="12" name="TextBox 11">
          <a:hlinkClick xmlns:r="http://schemas.openxmlformats.org/officeDocument/2006/relationships" r:id="rId8"/>
          <a:extLst>
            <a:ext uri="{FF2B5EF4-FFF2-40B4-BE49-F238E27FC236}">
              <a16:creationId xmlns:a16="http://schemas.microsoft.com/office/drawing/2014/main" id="{9D79115E-984D-4DA5-A6C8-4B39A4328E40}"/>
            </a:ext>
          </a:extLst>
        </xdr:cNvPr>
        <xdr:cNvSpPr txBox="1"/>
      </xdr:nvSpPr>
      <xdr:spPr>
        <a:xfrm>
          <a:off x="7115811" y="14340204"/>
          <a:ext cx="3040380" cy="542925"/>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400"/>
            <a:t>Click here to add your mastitis inputs</a:t>
          </a:r>
          <a:r>
            <a:rPr lang="en-US" sz="1400" baseline="0"/>
            <a:t> </a:t>
          </a:r>
        </a:p>
        <a:p>
          <a:pPr algn="ctr"/>
          <a:r>
            <a:rPr lang="en-US" sz="1400" baseline="0"/>
            <a:t>(groups of last test-day SCS by 0.5)</a:t>
          </a:r>
          <a:endParaRPr lang="en-US" sz="1400"/>
        </a:p>
      </xdr:txBody>
    </xdr:sp>
    <xdr:clientData/>
  </xdr:oneCellAnchor>
  <xdr:twoCellAnchor editAs="oneCell">
    <xdr:from>
      <xdr:col>1</xdr:col>
      <xdr:colOff>592666</xdr:colOff>
      <xdr:row>20</xdr:row>
      <xdr:rowOff>116416</xdr:rowOff>
    </xdr:from>
    <xdr:to>
      <xdr:col>9</xdr:col>
      <xdr:colOff>93879</xdr:colOff>
      <xdr:row>45</xdr:row>
      <xdr:rowOff>122218</xdr:rowOff>
    </xdr:to>
    <xdr:pic>
      <xdr:nvPicPr>
        <xdr:cNvPr id="15" name="Picture 14">
          <a:extLst>
            <a:ext uri="{FF2B5EF4-FFF2-40B4-BE49-F238E27FC236}">
              <a16:creationId xmlns:a16="http://schemas.microsoft.com/office/drawing/2014/main" id="{93159B95-8E57-4E5A-B477-5FDB5039ADB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8499" y="4836583"/>
          <a:ext cx="4577403" cy="5460029"/>
        </a:xfrm>
        <a:prstGeom prst="rect">
          <a:avLst/>
        </a:prstGeom>
      </xdr:spPr>
    </xdr:pic>
    <xdr:clientData/>
  </xdr:twoCellAnchor>
  <xdr:twoCellAnchor editAs="oneCell">
    <xdr:from>
      <xdr:col>1</xdr:col>
      <xdr:colOff>592666</xdr:colOff>
      <xdr:row>49</xdr:row>
      <xdr:rowOff>0</xdr:rowOff>
    </xdr:from>
    <xdr:to>
      <xdr:col>11</xdr:col>
      <xdr:colOff>104235</xdr:colOff>
      <xdr:row>56</xdr:row>
      <xdr:rowOff>123280</xdr:rowOff>
    </xdr:to>
    <xdr:pic>
      <xdr:nvPicPr>
        <xdr:cNvPr id="17" name="Picture 16">
          <a:extLst>
            <a:ext uri="{FF2B5EF4-FFF2-40B4-BE49-F238E27FC236}">
              <a16:creationId xmlns:a16="http://schemas.microsoft.com/office/drawing/2014/main" id="{DC6B6E30-0632-47C5-BCEA-BC440270718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98499" y="10900833"/>
          <a:ext cx="5859664" cy="1384602"/>
        </a:xfrm>
        <a:prstGeom prst="rect">
          <a:avLst/>
        </a:prstGeom>
      </xdr:spPr>
    </xdr:pic>
    <xdr:clientData/>
  </xdr:twoCellAnchor>
  <xdr:twoCellAnchor editAs="oneCell">
    <xdr:from>
      <xdr:col>2</xdr:col>
      <xdr:colOff>444501</xdr:colOff>
      <xdr:row>63</xdr:row>
      <xdr:rowOff>175975</xdr:rowOff>
    </xdr:from>
    <xdr:to>
      <xdr:col>10</xdr:col>
      <xdr:colOff>276229</xdr:colOff>
      <xdr:row>75</xdr:row>
      <xdr:rowOff>172296</xdr:rowOff>
    </xdr:to>
    <xdr:pic>
      <xdr:nvPicPr>
        <xdr:cNvPr id="26" name="Picture 25">
          <a:extLst>
            <a:ext uri="{FF2B5EF4-FFF2-40B4-BE49-F238E27FC236}">
              <a16:creationId xmlns:a16="http://schemas.microsoft.com/office/drawing/2014/main" id="{041BE6A0-CE4A-4E96-A2D9-610C3029939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85334" y="13542725"/>
          <a:ext cx="4909823" cy="2159131"/>
        </a:xfrm>
        <a:prstGeom prst="rect">
          <a:avLst/>
        </a:prstGeom>
      </xdr:spPr>
    </xdr:pic>
    <xdr:clientData/>
  </xdr:twoCellAnchor>
  <xdr:twoCellAnchor editAs="oneCell">
    <xdr:from>
      <xdr:col>2</xdr:col>
      <xdr:colOff>130811</xdr:colOff>
      <xdr:row>78</xdr:row>
      <xdr:rowOff>294428</xdr:rowOff>
    </xdr:from>
    <xdr:to>
      <xdr:col>8</xdr:col>
      <xdr:colOff>132407</xdr:colOff>
      <xdr:row>84</xdr:row>
      <xdr:rowOff>20117</xdr:rowOff>
    </xdr:to>
    <xdr:pic>
      <xdr:nvPicPr>
        <xdr:cNvPr id="29" name="Picture 28">
          <a:extLst>
            <a:ext uri="{FF2B5EF4-FFF2-40B4-BE49-F238E27FC236}">
              <a16:creationId xmlns:a16="http://schemas.microsoft.com/office/drawing/2014/main" id="{2DD5318E-9AA0-4BFF-B5AB-2A607C94DD3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71644" y="16412845"/>
          <a:ext cx="3811596" cy="916314"/>
        </a:xfrm>
        <a:prstGeom prst="rect">
          <a:avLst/>
        </a:prstGeom>
      </xdr:spPr>
    </xdr:pic>
    <xdr:clientData/>
  </xdr:twoCellAnchor>
  <xdr:twoCellAnchor editAs="oneCell">
    <xdr:from>
      <xdr:col>2</xdr:col>
      <xdr:colOff>161715</xdr:colOff>
      <xdr:row>86</xdr:row>
      <xdr:rowOff>227966</xdr:rowOff>
    </xdr:from>
    <xdr:to>
      <xdr:col>17</xdr:col>
      <xdr:colOff>464967</xdr:colOff>
      <xdr:row>93</xdr:row>
      <xdr:rowOff>132284</xdr:rowOff>
    </xdr:to>
    <xdr:pic>
      <xdr:nvPicPr>
        <xdr:cNvPr id="31" name="Picture 30">
          <a:extLst>
            <a:ext uri="{FF2B5EF4-FFF2-40B4-BE49-F238E27FC236}">
              <a16:creationId xmlns:a16="http://schemas.microsoft.com/office/drawing/2014/main" id="{C1FDB50B-B0EF-4305-ABE7-FCE8C84578C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02548" y="17849216"/>
          <a:ext cx="9830157" cy="1375401"/>
        </a:xfrm>
        <a:prstGeom prst="rect">
          <a:avLst/>
        </a:prstGeom>
      </xdr:spPr>
    </xdr:pic>
    <xdr:clientData/>
  </xdr:twoCellAnchor>
  <xdr:twoCellAnchor editAs="oneCell">
    <xdr:from>
      <xdr:col>2</xdr:col>
      <xdr:colOff>29844</xdr:colOff>
      <xdr:row>97</xdr:row>
      <xdr:rowOff>1</xdr:rowOff>
    </xdr:from>
    <xdr:to>
      <xdr:col>14</xdr:col>
      <xdr:colOff>448697</xdr:colOff>
      <xdr:row>108</xdr:row>
      <xdr:rowOff>95251</xdr:rowOff>
    </xdr:to>
    <xdr:pic>
      <xdr:nvPicPr>
        <xdr:cNvPr id="33" name="Picture 32">
          <a:extLst>
            <a:ext uri="{FF2B5EF4-FFF2-40B4-BE49-F238E27FC236}">
              <a16:creationId xmlns:a16="http://schemas.microsoft.com/office/drawing/2014/main" id="{3923EFE0-9E7A-425E-9422-EDB70181468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70677" y="19917834"/>
          <a:ext cx="8035043" cy="2074333"/>
        </a:xfrm>
        <a:prstGeom prst="rect">
          <a:avLst/>
        </a:prstGeom>
      </xdr:spPr>
    </xdr:pic>
    <xdr:clientData/>
  </xdr:twoCellAnchor>
  <xdr:twoCellAnchor editAs="oneCell">
    <xdr:from>
      <xdr:col>1</xdr:col>
      <xdr:colOff>569595</xdr:colOff>
      <xdr:row>112</xdr:row>
      <xdr:rowOff>158750</xdr:rowOff>
    </xdr:from>
    <xdr:to>
      <xdr:col>14</xdr:col>
      <xdr:colOff>86995</xdr:colOff>
      <xdr:row>124</xdr:row>
      <xdr:rowOff>8107</xdr:rowOff>
    </xdr:to>
    <xdr:pic>
      <xdr:nvPicPr>
        <xdr:cNvPr id="35" name="Picture 34">
          <a:extLst>
            <a:ext uri="{FF2B5EF4-FFF2-40B4-BE49-F238E27FC236}">
              <a16:creationId xmlns:a16="http://schemas.microsoft.com/office/drawing/2014/main" id="{DE1C99FC-D97B-4910-A6A9-29B46CCD1F4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75428" y="21875750"/>
          <a:ext cx="7772400" cy="2008357"/>
        </a:xfrm>
        <a:prstGeom prst="rect">
          <a:avLst/>
        </a:prstGeom>
      </xdr:spPr>
    </xdr:pic>
    <xdr:clientData/>
  </xdr:twoCellAnchor>
  <xdr:twoCellAnchor editAs="oneCell">
    <xdr:from>
      <xdr:col>14</xdr:col>
      <xdr:colOff>505332</xdr:colOff>
      <xdr:row>113</xdr:row>
      <xdr:rowOff>123190</xdr:rowOff>
    </xdr:from>
    <xdr:to>
      <xdr:col>19</xdr:col>
      <xdr:colOff>465142</xdr:colOff>
      <xdr:row>123</xdr:row>
      <xdr:rowOff>47135</xdr:rowOff>
    </xdr:to>
    <xdr:pic>
      <xdr:nvPicPr>
        <xdr:cNvPr id="37" name="Picture 36">
          <a:extLst>
            <a:ext uri="{FF2B5EF4-FFF2-40B4-BE49-F238E27FC236}">
              <a16:creationId xmlns:a16="http://schemas.microsoft.com/office/drawing/2014/main" id="{822F3EF0-28AB-4163-9029-3AD3A7EC96F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866165" y="22020107"/>
          <a:ext cx="3134810" cy="1726921"/>
        </a:xfrm>
        <a:prstGeom prst="rect">
          <a:avLst/>
        </a:prstGeom>
      </xdr:spPr>
    </xdr:pic>
    <xdr:clientData/>
  </xdr:twoCellAnchor>
  <xdr:twoCellAnchor editAs="oneCell">
    <xdr:from>
      <xdr:col>1</xdr:col>
      <xdr:colOff>582084</xdr:colOff>
      <xdr:row>129</xdr:row>
      <xdr:rowOff>0</xdr:rowOff>
    </xdr:from>
    <xdr:to>
      <xdr:col>14</xdr:col>
      <xdr:colOff>95674</xdr:colOff>
      <xdr:row>140</xdr:row>
      <xdr:rowOff>170572</xdr:rowOff>
    </xdr:to>
    <xdr:pic>
      <xdr:nvPicPr>
        <xdr:cNvPr id="39" name="Picture 38">
          <a:extLst>
            <a:ext uri="{FF2B5EF4-FFF2-40B4-BE49-F238E27FC236}">
              <a16:creationId xmlns:a16="http://schemas.microsoft.com/office/drawing/2014/main" id="{4FCAE577-9FEA-43D1-B693-AC410547B0B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87917" y="24934333"/>
          <a:ext cx="7772400" cy="2151561"/>
        </a:xfrm>
        <a:prstGeom prst="rect">
          <a:avLst/>
        </a:prstGeom>
      </xdr:spPr>
    </xdr:pic>
    <xdr:clientData/>
  </xdr:twoCellAnchor>
  <xdr:twoCellAnchor editAs="oneCell">
    <xdr:from>
      <xdr:col>2</xdr:col>
      <xdr:colOff>317500</xdr:colOff>
      <xdr:row>144</xdr:row>
      <xdr:rowOff>65405</xdr:rowOff>
    </xdr:from>
    <xdr:to>
      <xdr:col>11</xdr:col>
      <xdr:colOff>140939</xdr:colOff>
      <xdr:row>176</xdr:row>
      <xdr:rowOff>130643</xdr:rowOff>
    </xdr:to>
    <xdr:pic>
      <xdr:nvPicPr>
        <xdr:cNvPr id="41" name="Picture 40">
          <a:extLst>
            <a:ext uri="{FF2B5EF4-FFF2-40B4-BE49-F238E27FC236}">
              <a16:creationId xmlns:a16="http://schemas.microsoft.com/office/drawing/2014/main" id="{90687A57-86DC-4DCC-8DF1-7B9FE3EFB19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58333" y="27539738"/>
          <a:ext cx="5538439" cy="5822572"/>
        </a:xfrm>
        <a:prstGeom prst="rect">
          <a:avLst/>
        </a:prstGeom>
      </xdr:spPr>
    </xdr:pic>
    <xdr:clientData/>
  </xdr:twoCellAnchor>
  <xdr:oneCellAnchor>
    <xdr:from>
      <xdr:col>12</xdr:col>
      <xdr:colOff>102871</xdr:colOff>
      <xdr:row>147</xdr:row>
      <xdr:rowOff>46144</xdr:rowOff>
    </xdr:from>
    <xdr:ext cx="7525906" cy="311496"/>
    <xdr:sp macro="" textlink="">
      <xdr:nvSpPr>
        <xdr:cNvPr id="42" name="TextBox 41">
          <a:hlinkClick xmlns:r="http://schemas.openxmlformats.org/officeDocument/2006/relationships" r:id="rId19"/>
          <a:extLst>
            <a:ext uri="{FF2B5EF4-FFF2-40B4-BE49-F238E27FC236}">
              <a16:creationId xmlns:a16="http://schemas.microsoft.com/office/drawing/2014/main" id="{5B845959-E81F-4456-AE09-82D4AC92F0C0}"/>
            </a:ext>
          </a:extLst>
        </xdr:cNvPr>
        <xdr:cNvSpPr txBox="1"/>
      </xdr:nvSpPr>
      <xdr:spPr>
        <a:xfrm>
          <a:off x="7193704" y="28060227"/>
          <a:ext cx="7525906" cy="311496"/>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a:t>Click here for detailed calculations of costs of mastitis and</a:t>
          </a:r>
          <a:r>
            <a:rPr lang="en-US" sz="1400" baseline="0"/>
            <a:t> antibiotics use</a:t>
          </a:r>
          <a:r>
            <a:rPr lang="en-US" sz="1400"/>
            <a:t> around</a:t>
          </a:r>
          <a:r>
            <a:rPr lang="en-US" sz="1400" baseline="0"/>
            <a:t> the dry period (0.1)</a:t>
          </a:r>
        </a:p>
      </xdr:txBody>
    </xdr:sp>
    <xdr:clientData/>
  </xdr:oneCellAnchor>
  <xdr:oneCellAnchor>
    <xdr:from>
      <xdr:col>12</xdr:col>
      <xdr:colOff>94193</xdr:colOff>
      <xdr:row>150</xdr:row>
      <xdr:rowOff>5716</xdr:rowOff>
    </xdr:from>
    <xdr:ext cx="7525906" cy="311496"/>
    <xdr:sp macro="" textlink="">
      <xdr:nvSpPr>
        <xdr:cNvPr id="43" name="TextBox 42">
          <a:hlinkClick xmlns:r="http://schemas.openxmlformats.org/officeDocument/2006/relationships" r:id="rId20"/>
          <a:extLst>
            <a:ext uri="{FF2B5EF4-FFF2-40B4-BE49-F238E27FC236}">
              <a16:creationId xmlns:a16="http://schemas.microsoft.com/office/drawing/2014/main" id="{466D1009-3663-4C8B-8658-CF3A8CEE1085}"/>
            </a:ext>
          </a:extLst>
        </xdr:cNvPr>
        <xdr:cNvSpPr txBox="1"/>
      </xdr:nvSpPr>
      <xdr:spPr>
        <a:xfrm>
          <a:off x="7185026" y="28559549"/>
          <a:ext cx="7525906" cy="311496"/>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a:t>Click here for detailed calculations of costs of mastitis and</a:t>
          </a:r>
          <a:r>
            <a:rPr lang="en-US" sz="1400" baseline="0"/>
            <a:t> antibiotics use</a:t>
          </a:r>
          <a:r>
            <a:rPr lang="en-US" sz="1400"/>
            <a:t> around</a:t>
          </a:r>
          <a:r>
            <a:rPr lang="en-US" sz="1400" baseline="0"/>
            <a:t> the dry period (0.5)</a:t>
          </a:r>
        </a:p>
      </xdr:txBody>
    </xdr:sp>
    <xdr:clientData/>
  </xdr:oneCellAnchor>
  <xdr:twoCellAnchor editAs="oneCell">
    <xdr:from>
      <xdr:col>9</xdr:col>
      <xdr:colOff>306917</xdr:colOff>
      <xdr:row>21</xdr:row>
      <xdr:rowOff>10585</xdr:rowOff>
    </xdr:from>
    <xdr:to>
      <xdr:col>15</xdr:col>
      <xdr:colOff>575311</xdr:colOff>
      <xdr:row>30</xdr:row>
      <xdr:rowOff>142077</xdr:rowOff>
    </xdr:to>
    <xdr:pic>
      <xdr:nvPicPr>
        <xdr:cNvPr id="45" name="Picture 44">
          <a:extLst>
            <a:ext uri="{FF2B5EF4-FFF2-40B4-BE49-F238E27FC236}">
              <a16:creationId xmlns:a16="http://schemas.microsoft.com/office/drawing/2014/main" id="{6A527860-836F-4CAC-AC17-6ACF17F0E0F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492750" y="3841752"/>
          <a:ext cx="4078394" cy="19094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21</xdr:col>
      <xdr:colOff>273844</xdr:colOff>
      <xdr:row>2</xdr:row>
      <xdr:rowOff>107156</xdr:rowOff>
    </xdr:from>
    <xdr:ext cx="2361248" cy="530658"/>
    <xdr:sp macro="" textlink="">
      <xdr:nvSpPr>
        <xdr:cNvPr id="2" name="TextBox 1">
          <a:hlinkClick xmlns:r="http://schemas.openxmlformats.org/officeDocument/2006/relationships" r:id="rId1"/>
          <a:extLst>
            <a:ext uri="{FF2B5EF4-FFF2-40B4-BE49-F238E27FC236}">
              <a16:creationId xmlns:a16="http://schemas.microsoft.com/office/drawing/2014/main" id="{F71D50A8-6A5F-4F10-9830-E8A650FA5864}"/>
            </a:ext>
          </a:extLst>
        </xdr:cNvPr>
        <xdr:cNvSpPr txBox="1"/>
      </xdr:nvSpPr>
      <xdr:spPr>
        <a:xfrm>
          <a:off x="19704844" y="619125"/>
          <a:ext cx="2361248" cy="530658"/>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400"/>
            <a:t>Click here to go back to the tab "DATA - Farm inputs"</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6</xdr:col>
      <xdr:colOff>361950</xdr:colOff>
      <xdr:row>2</xdr:row>
      <xdr:rowOff>161925</xdr:rowOff>
    </xdr:from>
    <xdr:ext cx="2361248" cy="530658"/>
    <xdr:sp macro="" textlink="">
      <xdr:nvSpPr>
        <xdr:cNvPr id="2" name="TextBox 1">
          <a:hlinkClick xmlns:r="http://schemas.openxmlformats.org/officeDocument/2006/relationships" r:id="rId1"/>
          <a:extLst>
            <a:ext uri="{FF2B5EF4-FFF2-40B4-BE49-F238E27FC236}">
              <a16:creationId xmlns:a16="http://schemas.microsoft.com/office/drawing/2014/main" id="{DC79F68A-6BFB-4CA4-9A16-54D2500803B2}"/>
            </a:ext>
          </a:extLst>
        </xdr:cNvPr>
        <xdr:cNvSpPr txBox="1"/>
      </xdr:nvSpPr>
      <xdr:spPr>
        <a:xfrm>
          <a:off x="7172325" y="647700"/>
          <a:ext cx="2361248" cy="530658"/>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400"/>
            <a:t>Click here to go back to the tab "DATA - Farm inputs"</a:t>
          </a: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105971</xdr:colOff>
      <xdr:row>1</xdr:row>
      <xdr:rowOff>38100</xdr:rowOff>
    </xdr:from>
    <xdr:to>
      <xdr:col>1</xdr:col>
      <xdr:colOff>2712720</xdr:colOff>
      <xdr:row>4</xdr:row>
      <xdr:rowOff>123090</xdr:rowOff>
    </xdr:to>
    <xdr:pic>
      <xdr:nvPicPr>
        <xdr:cNvPr id="2" name="Picture 1">
          <a:extLst>
            <a:ext uri="{FF2B5EF4-FFF2-40B4-BE49-F238E27FC236}">
              <a16:creationId xmlns:a16="http://schemas.microsoft.com/office/drawing/2014/main" id="{99A1016B-90AC-40A3-A35B-C926FF79F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146" y="38100"/>
          <a:ext cx="2608654" cy="629820"/>
        </a:xfrm>
        <a:prstGeom prst="rect">
          <a:avLst/>
        </a:prstGeom>
      </xdr:spPr>
    </xdr:pic>
    <xdr:clientData/>
  </xdr:twoCellAnchor>
  <xdr:twoCellAnchor editAs="oneCell">
    <xdr:from>
      <xdr:col>1</xdr:col>
      <xdr:colOff>152107</xdr:colOff>
      <xdr:row>5</xdr:row>
      <xdr:rowOff>19051</xdr:rowOff>
    </xdr:from>
    <xdr:to>
      <xdr:col>1</xdr:col>
      <xdr:colOff>2607945</xdr:colOff>
      <xdr:row>7</xdr:row>
      <xdr:rowOff>247</xdr:rowOff>
    </xdr:to>
    <xdr:pic>
      <xdr:nvPicPr>
        <xdr:cNvPr id="3" name="Picture 2">
          <a:extLst>
            <a:ext uri="{FF2B5EF4-FFF2-40B4-BE49-F238E27FC236}">
              <a16:creationId xmlns:a16="http://schemas.microsoft.com/office/drawing/2014/main" id="{4224D205-F2A1-46F8-8F7F-77EB45A5E9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0282" y="742951"/>
          <a:ext cx="2455838" cy="341241"/>
        </a:xfrm>
        <a:prstGeom prst="rect">
          <a:avLst/>
        </a:prstGeom>
      </xdr:spPr>
    </xdr:pic>
    <xdr:clientData/>
  </xdr:twoCellAnchor>
  <xdr:oneCellAnchor>
    <xdr:from>
      <xdr:col>4</xdr:col>
      <xdr:colOff>580178</xdr:colOff>
      <xdr:row>30</xdr:row>
      <xdr:rowOff>0</xdr:rowOff>
    </xdr:from>
    <xdr:ext cx="184731" cy="264560"/>
    <xdr:sp macro="" textlink="">
      <xdr:nvSpPr>
        <xdr:cNvPr id="4" name="TextBox 3">
          <a:extLst>
            <a:ext uri="{FF2B5EF4-FFF2-40B4-BE49-F238E27FC236}">
              <a16:creationId xmlns:a16="http://schemas.microsoft.com/office/drawing/2014/main" id="{8762F463-88C6-4428-B7DD-400CE8455294}"/>
            </a:ext>
          </a:extLst>
        </xdr:cNvPr>
        <xdr:cNvSpPr txBox="1"/>
      </xdr:nvSpPr>
      <xdr:spPr>
        <a:xfrm>
          <a:off x="6297083" y="751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2829349</xdr:colOff>
      <xdr:row>2</xdr:row>
      <xdr:rowOff>1693</xdr:rowOff>
    </xdr:from>
    <xdr:ext cx="7180367" cy="718530"/>
    <xdr:sp macro="" textlink="">
      <xdr:nvSpPr>
        <xdr:cNvPr id="5" name="TextBox 4">
          <a:extLst>
            <a:ext uri="{FF2B5EF4-FFF2-40B4-BE49-F238E27FC236}">
              <a16:creationId xmlns:a16="http://schemas.microsoft.com/office/drawing/2014/main" id="{FA90BB3F-38B6-40E5-8145-D94E041F5C45}"/>
            </a:ext>
          </a:extLst>
        </xdr:cNvPr>
        <xdr:cNvSpPr txBox="1"/>
      </xdr:nvSpPr>
      <xdr:spPr>
        <a:xfrm>
          <a:off x="3467524" y="182668"/>
          <a:ext cx="7180367" cy="718530"/>
        </a:xfrm>
        <a:prstGeom prst="rect">
          <a:avLst/>
        </a:prstGeom>
        <a:solidFill>
          <a:sysClr val="window" lastClr="FFFFFF"/>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000" b="1"/>
            <a:t>Economic feasibility of implementing selective dry cow therapy (SDCT) in dairy herds</a:t>
          </a:r>
        </a:p>
      </xdr:txBody>
    </xdr:sp>
    <xdr:clientData/>
  </xdr:oneCellAnchor>
  <xdr:twoCellAnchor editAs="oneCell">
    <xdr:from>
      <xdr:col>10</xdr:col>
      <xdr:colOff>458491</xdr:colOff>
      <xdr:row>1</xdr:row>
      <xdr:rowOff>104775</xdr:rowOff>
    </xdr:from>
    <xdr:to>
      <xdr:col>13</xdr:col>
      <xdr:colOff>514350</xdr:colOff>
      <xdr:row>8</xdr:row>
      <xdr:rowOff>8775</xdr:rowOff>
    </xdr:to>
    <xdr:pic>
      <xdr:nvPicPr>
        <xdr:cNvPr id="6" name="Picture 5" descr="CDFA Now Accepting Grant Applications For Climate Smart Agriculture  Technical Assistance Program | Dairy Business News">
          <a:extLst>
            <a:ext uri="{FF2B5EF4-FFF2-40B4-BE49-F238E27FC236}">
              <a16:creationId xmlns:a16="http://schemas.microsoft.com/office/drawing/2014/main" id="{B69A1716-0BFC-4853-BE6C-94D36D0F6B0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774066" y="104775"/>
          <a:ext cx="1970384" cy="1172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45720</xdr:colOff>
      <xdr:row>17</xdr:row>
      <xdr:rowOff>38100</xdr:rowOff>
    </xdr:from>
    <xdr:ext cx="2361248" cy="530658"/>
    <xdr:sp macro="" textlink="">
      <xdr:nvSpPr>
        <xdr:cNvPr id="11" name="TextBox 10">
          <a:hlinkClick xmlns:r="http://schemas.openxmlformats.org/officeDocument/2006/relationships" r:id="rId4"/>
          <a:extLst>
            <a:ext uri="{FF2B5EF4-FFF2-40B4-BE49-F238E27FC236}">
              <a16:creationId xmlns:a16="http://schemas.microsoft.com/office/drawing/2014/main" id="{59AEF51D-BDC1-4979-A96A-535F8FDF022C}"/>
            </a:ext>
          </a:extLst>
        </xdr:cNvPr>
        <xdr:cNvSpPr txBox="1"/>
      </xdr:nvSpPr>
      <xdr:spPr>
        <a:xfrm>
          <a:off x="9942195" y="2371725"/>
          <a:ext cx="2361248" cy="530658"/>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400"/>
            <a:t>Click here to go back to the tab "DATA - Farm inputs"</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147881</xdr:colOff>
      <xdr:row>0</xdr:row>
      <xdr:rowOff>152400</xdr:rowOff>
    </xdr:from>
    <xdr:to>
      <xdr:col>1</xdr:col>
      <xdr:colOff>3782060</xdr:colOff>
      <xdr:row>5</xdr:row>
      <xdr:rowOff>151870</xdr:rowOff>
    </xdr:to>
    <xdr:pic>
      <xdr:nvPicPr>
        <xdr:cNvPr id="11" name="Picture 10">
          <a:extLst>
            <a:ext uri="{FF2B5EF4-FFF2-40B4-BE49-F238E27FC236}">
              <a16:creationId xmlns:a16="http://schemas.microsoft.com/office/drawing/2014/main" id="{BB45D57A-DF7D-46C5-B604-A349948C35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881" y="152400"/>
          <a:ext cx="3778536" cy="902863"/>
        </a:xfrm>
        <a:prstGeom prst="rect">
          <a:avLst/>
        </a:prstGeom>
      </xdr:spPr>
    </xdr:pic>
    <xdr:clientData/>
  </xdr:twoCellAnchor>
  <xdr:twoCellAnchor editAs="oneCell">
    <xdr:from>
      <xdr:col>1</xdr:col>
      <xdr:colOff>94957</xdr:colOff>
      <xdr:row>6</xdr:row>
      <xdr:rowOff>133350</xdr:rowOff>
    </xdr:from>
    <xdr:to>
      <xdr:col>1</xdr:col>
      <xdr:colOff>3580977</xdr:colOff>
      <xdr:row>9</xdr:row>
      <xdr:rowOff>75499</xdr:rowOff>
    </xdr:to>
    <xdr:pic>
      <xdr:nvPicPr>
        <xdr:cNvPr id="13" name="Picture 12">
          <a:extLst>
            <a:ext uri="{FF2B5EF4-FFF2-40B4-BE49-F238E27FC236}">
              <a16:creationId xmlns:a16="http://schemas.microsoft.com/office/drawing/2014/main" id="{69F5F10E-10D9-4F4B-8887-1BAF193EA4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3124" y="1212850"/>
          <a:ext cx="3482210" cy="478089"/>
        </a:xfrm>
        <a:prstGeom prst="rect">
          <a:avLst/>
        </a:prstGeom>
      </xdr:spPr>
    </xdr:pic>
    <xdr:clientData/>
  </xdr:twoCellAnchor>
  <xdr:oneCellAnchor>
    <xdr:from>
      <xdr:col>3</xdr:col>
      <xdr:colOff>580178</xdr:colOff>
      <xdr:row>4</xdr:row>
      <xdr:rowOff>29845</xdr:rowOff>
    </xdr:from>
    <xdr:ext cx="184731" cy="264560"/>
    <xdr:sp macro="" textlink="">
      <xdr:nvSpPr>
        <xdr:cNvPr id="14" name="TextBox 13">
          <a:extLst>
            <a:ext uri="{FF2B5EF4-FFF2-40B4-BE49-F238E27FC236}">
              <a16:creationId xmlns:a16="http://schemas.microsoft.com/office/drawing/2014/main" id="{5F71A16E-6D87-4923-A5BF-0D6E2735C6F7}"/>
            </a:ext>
          </a:extLst>
        </xdr:cNvPr>
        <xdr:cNvSpPr txBox="1"/>
      </xdr:nvSpPr>
      <xdr:spPr>
        <a:xfrm>
          <a:off x="6072928" y="7495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xdr:col>
      <xdr:colOff>3858049</xdr:colOff>
      <xdr:row>2</xdr:row>
      <xdr:rowOff>173143</xdr:rowOff>
    </xdr:from>
    <xdr:ext cx="7180367" cy="718530"/>
    <xdr:sp macro="" textlink="">
      <xdr:nvSpPr>
        <xdr:cNvPr id="15" name="TextBox 14">
          <a:extLst>
            <a:ext uri="{FF2B5EF4-FFF2-40B4-BE49-F238E27FC236}">
              <a16:creationId xmlns:a16="http://schemas.microsoft.com/office/drawing/2014/main" id="{539AAA1E-81E3-4978-9B6F-B74D98992D5B}"/>
            </a:ext>
          </a:extLst>
        </xdr:cNvPr>
        <xdr:cNvSpPr txBox="1"/>
      </xdr:nvSpPr>
      <xdr:spPr>
        <a:xfrm>
          <a:off x="4006216" y="532976"/>
          <a:ext cx="7180367" cy="718530"/>
        </a:xfrm>
        <a:prstGeom prst="rect">
          <a:avLst/>
        </a:prstGeom>
        <a:solidFill>
          <a:sysClr val="window" lastClr="FFFFFF"/>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000" b="1"/>
            <a:t>Economic feasibility of implementing selective dry cow therapy (SDCT) in dairy herds</a:t>
          </a:r>
        </a:p>
      </xdr:txBody>
    </xdr:sp>
    <xdr:clientData/>
  </xdr:oneCellAnchor>
  <xdr:twoCellAnchor editAs="oneCell">
    <xdr:from>
      <xdr:col>6</xdr:col>
      <xdr:colOff>927121</xdr:colOff>
      <xdr:row>1</xdr:row>
      <xdr:rowOff>178014</xdr:rowOff>
    </xdr:from>
    <xdr:to>
      <xdr:col>10</xdr:col>
      <xdr:colOff>49345</xdr:colOff>
      <xdr:row>9</xdr:row>
      <xdr:rowOff>122134</xdr:rowOff>
    </xdr:to>
    <xdr:pic>
      <xdr:nvPicPr>
        <xdr:cNvPr id="16" name="Picture 15" descr="CDFA Now Accepting Grant Applications For Climate Smart Agriculture  Technical Assistance Program | Dairy Business News">
          <a:extLst>
            <a:ext uri="{FF2B5EF4-FFF2-40B4-BE49-F238E27FC236}">
              <a16:creationId xmlns:a16="http://schemas.microsoft.com/office/drawing/2014/main" id="{0BF97C3D-0C97-4FB4-A952-32C0D6A8ED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27954" y="357931"/>
          <a:ext cx="2331460" cy="1381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909216</xdr:colOff>
      <xdr:row>17</xdr:row>
      <xdr:rowOff>12541</xdr:rowOff>
    </xdr:from>
    <xdr:to>
      <xdr:col>6</xdr:col>
      <xdr:colOff>232941</xdr:colOff>
      <xdr:row>20</xdr:row>
      <xdr:rowOff>12754</xdr:rowOff>
    </xdr:to>
    <xdr:sp macro="" textlink="">
      <xdr:nvSpPr>
        <xdr:cNvPr id="17" name="TextBox 16">
          <a:hlinkClick xmlns:r="http://schemas.openxmlformats.org/officeDocument/2006/relationships" r:id="rId4"/>
          <a:extLst>
            <a:ext uri="{FF2B5EF4-FFF2-40B4-BE49-F238E27FC236}">
              <a16:creationId xmlns:a16="http://schemas.microsoft.com/office/drawing/2014/main" id="{D2621005-1D3B-472D-8B64-16AFA5AD7330}"/>
            </a:ext>
          </a:extLst>
        </xdr:cNvPr>
        <xdr:cNvSpPr txBox="1"/>
      </xdr:nvSpPr>
      <xdr:spPr>
        <a:xfrm>
          <a:off x="8338716" y="3108166"/>
          <a:ext cx="4169569" cy="535994"/>
        </a:xfrm>
        <a:prstGeom prst="rect">
          <a:avLst/>
        </a:prstGeom>
        <a:solidFill>
          <a:schemeClr val="accent2">
            <a:lumMod val="60000"/>
            <a:lumOff val="40000"/>
          </a:schemeClr>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a:t>Click here for inputs on mastitis BY </a:t>
          </a:r>
          <a:r>
            <a:rPr lang="en-US" sz="1400" b="1"/>
            <a:t>SCS categories at dry-off of 0.1</a:t>
          </a:r>
        </a:p>
      </xdr:txBody>
    </xdr:sp>
    <xdr:clientData/>
  </xdr:twoCellAnchor>
  <xdr:twoCellAnchor>
    <xdr:from>
      <xdr:col>6</xdr:col>
      <xdr:colOff>582083</xdr:colOff>
      <xdr:row>17</xdr:row>
      <xdr:rowOff>1902</xdr:rowOff>
    </xdr:from>
    <xdr:to>
      <xdr:col>10</xdr:col>
      <xdr:colOff>963082</xdr:colOff>
      <xdr:row>20</xdr:row>
      <xdr:rowOff>1903</xdr:rowOff>
    </xdr:to>
    <xdr:sp macro="" textlink="">
      <xdr:nvSpPr>
        <xdr:cNvPr id="18" name="TextBox 17">
          <a:hlinkClick xmlns:r="http://schemas.openxmlformats.org/officeDocument/2006/relationships" r:id="rId5"/>
          <a:extLst>
            <a:ext uri="{FF2B5EF4-FFF2-40B4-BE49-F238E27FC236}">
              <a16:creationId xmlns:a16="http://schemas.microsoft.com/office/drawing/2014/main" id="{A78E08EE-1DC6-43BE-93AB-AAFC94149B33}"/>
            </a:ext>
          </a:extLst>
        </xdr:cNvPr>
        <xdr:cNvSpPr txBox="1"/>
      </xdr:nvSpPr>
      <xdr:spPr>
        <a:xfrm>
          <a:off x="11059583" y="3303902"/>
          <a:ext cx="2931582" cy="539751"/>
        </a:xfrm>
        <a:prstGeom prst="rect">
          <a:avLst/>
        </a:prstGeom>
        <a:solidFill>
          <a:schemeClr val="accent2">
            <a:lumMod val="40000"/>
            <a:lumOff val="60000"/>
          </a:schemeClr>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mn-lt"/>
              <a:ea typeface="+mn-ea"/>
              <a:cs typeface="+mn-cs"/>
            </a:rPr>
            <a:t>Click here for inputs on mastitis BY </a:t>
          </a:r>
          <a:r>
            <a:rPr lang="en-US" sz="1400" b="1">
              <a:solidFill>
                <a:schemeClr val="dk1"/>
              </a:solidFill>
              <a:effectLst/>
              <a:latin typeface="+mn-lt"/>
              <a:ea typeface="+mn-ea"/>
              <a:cs typeface="+mn-cs"/>
            </a:rPr>
            <a:t>SCS categories at dry-off of 0.5</a:t>
          </a:r>
          <a:endParaRPr lang="en-US" sz="1400">
            <a:effectLst/>
          </a:endParaRPr>
        </a:p>
        <a:p>
          <a:endParaRPr lang="en-US" sz="1400"/>
        </a:p>
      </xdr:txBody>
    </xdr:sp>
    <xdr:clientData/>
  </xdr:twoCellAnchor>
  <xdr:oneCellAnchor>
    <xdr:from>
      <xdr:col>1</xdr:col>
      <xdr:colOff>143298</xdr:colOff>
      <xdr:row>17</xdr:row>
      <xdr:rowOff>0</xdr:rowOff>
    </xdr:from>
    <xdr:ext cx="7701339" cy="530658"/>
    <xdr:sp macro="" textlink="">
      <xdr:nvSpPr>
        <xdr:cNvPr id="19" name="TextBox 18">
          <a:extLst>
            <a:ext uri="{FF2B5EF4-FFF2-40B4-BE49-F238E27FC236}">
              <a16:creationId xmlns:a16="http://schemas.microsoft.com/office/drawing/2014/main" id="{EB3873E5-1B16-446B-9296-01E8F9819AC0}"/>
            </a:ext>
          </a:extLst>
        </xdr:cNvPr>
        <xdr:cNvSpPr txBox="1"/>
      </xdr:nvSpPr>
      <xdr:spPr>
        <a:xfrm>
          <a:off x="291465" y="3693583"/>
          <a:ext cx="7701339" cy="530658"/>
        </a:xfrm>
        <a:prstGeom prst="rect">
          <a:avLst/>
        </a:prstGeom>
        <a:solidFill>
          <a:schemeClr val="accent5">
            <a:lumMod val="60000"/>
            <a:lumOff val="40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b="1" u="sng">
              <a:solidFill>
                <a:sysClr val="windowText" lastClr="000000"/>
              </a:solidFill>
            </a:rPr>
            <a:t>Start on this page </a:t>
          </a:r>
          <a:r>
            <a:rPr lang="en-US" sz="1400" b="0">
              <a:solidFill>
                <a:sysClr val="windowText" lastClr="000000"/>
              </a:solidFill>
            </a:rPr>
            <a:t>by</a:t>
          </a:r>
          <a:r>
            <a:rPr lang="en-US" sz="1400" b="1">
              <a:solidFill>
                <a:sysClr val="windowText" lastClr="000000"/>
              </a:solidFill>
            </a:rPr>
            <a:t> </a:t>
          </a:r>
          <a:r>
            <a:rPr lang="en-US" sz="1400" b="1" u="sng">
              <a:solidFill>
                <a:sysClr val="windowText" lastClr="000000"/>
              </a:solidFill>
            </a:rPr>
            <a:t>changing the blue cells</a:t>
          </a:r>
          <a:r>
            <a:rPr lang="en-US" sz="1400" b="1">
              <a:solidFill>
                <a:sysClr val="windowText" lastClr="000000"/>
              </a:solidFill>
            </a:rPr>
            <a:t>, adding your own inputs. </a:t>
          </a:r>
          <a:r>
            <a:rPr lang="en-US" sz="1400" b="0">
              <a:solidFill>
                <a:sysClr val="windowText" lastClr="000000"/>
              </a:solidFill>
            </a:rPr>
            <a:t>Reference</a:t>
          </a:r>
          <a:r>
            <a:rPr lang="en-US" sz="1400" b="0" baseline="0">
              <a:solidFill>
                <a:sysClr val="windowText" lastClr="000000"/>
              </a:solidFill>
            </a:rPr>
            <a:t> values are provided.</a:t>
          </a:r>
        </a:p>
        <a:p>
          <a:r>
            <a:rPr lang="en-US" sz="1400" b="1" baseline="0">
              <a:solidFill>
                <a:sysClr val="windowText" lastClr="000000"/>
              </a:solidFill>
            </a:rPr>
            <a:t>After adding your inputs, select how you want to report your mastitis inputs → </a:t>
          </a:r>
          <a:r>
            <a:rPr lang="en-US" sz="1400" b="1" baseline="0">
              <a:solidFill>
                <a:schemeClr val="tx1"/>
              </a:solidFill>
              <a:effectLst/>
              <a:latin typeface="+mn-lt"/>
              <a:ea typeface="+mn-ea"/>
              <a:cs typeface="+mn-cs"/>
            </a:rPr>
            <a:t>→ → → → →</a:t>
          </a:r>
          <a:endParaRPr lang="en-US" sz="1400" b="1">
            <a:solidFill>
              <a:sysClr val="windowText" lastClr="000000"/>
            </a:solidFill>
          </a:endParaRPr>
        </a:p>
      </xdr:txBody>
    </xdr:sp>
    <xdr:clientData/>
  </xdr:oneCellAnchor>
  <xdr:oneCellAnchor>
    <xdr:from>
      <xdr:col>8</xdr:col>
      <xdr:colOff>93347</xdr:colOff>
      <xdr:row>29</xdr:row>
      <xdr:rowOff>77047</xdr:rowOff>
    </xdr:from>
    <xdr:ext cx="2141644" cy="655949"/>
    <xdr:sp macro="" textlink="">
      <xdr:nvSpPr>
        <xdr:cNvPr id="20" name="TextBox 19">
          <a:hlinkClick xmlns:r="http://schemas.openxmlformats.org/officeDocument/2006/relationships" r:id="rId6"/>
          <a:extLst>
            <a:ext uri="{FF2B5EF4-FFF2-40B4-BE49-F238E27FC236}">
              <a16:creationId xmlns:a16="http://schemas.microsoft.com/office/drawing/2014/main" id="{D8E94F84-8C36-4DCB-9A80-A4E49194AFEF}"/>
            </a:ext>
          </a:extLst>
        </xdr:cNvPr>
        <xdr:cNvSpPr txBox="1"/>
      </xdr:nvSpPr>
      <xdr:spPr>
        <a:xfrm>
          <a:off x="11851430" y="4744297"/>
          <a:ext cx="2141644" cy="655949"/>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200"/>
            <a:t>Click here to see the detailed calculation for the cost of </a:t>
          </a:r>
          <a:r>
            <a:rPr lang="en-US" sz="1200" b="1"/>
            <a:t>subclinical mastitis (0.1 SCS)</a:t>
          </a:r>
        </a:p>
      </xdr:txBody>
    </xdr:sp>
    <xdr:clientData/>
  </xdr:oneCellAnchor>
  <xdr:oneCellAnchor>
    <xdr:from>
      <xdr:col>8</xdr:col>
      <xdr:colOff>85517</xdr:colOff>
      <xdr:row>33</xdr:row>
      <xdr:rowOff>58841</xdr:rowOff>
    </xdr:from>
    <xdr:ext cx="2142700" cy="655949"/>
    <xdr:sp macro="" textlink="">
      <xdr:nvSpPr>
        <xdr:cNvPr id="21" name="TextBox 20">
          <a:hlinkClick xmlns:r="http://schemas.openxmlformats.org/officeDocument/2006/relationships" r:id="rId7"/>
          <a:extLst>
            <a:ext uri="{FF2B5EF4-FFF2-40B4-BE49-F238E27FC236}">
              <a16:creationId xmlns:a16="http://schemas.microsoft.com/office/drawing/2014/main" id="{826D558B-6DB6-4B0E-BD0A-ACD32A08283B}"/>
            </a:ext>
          </a:extLst>
        </xdr:cNvPr>
        <xdr:cNvSpPr txBox="1"/>
      </xdr:nvSpPr>
      <xdr:spPr>
        <a:xfrm>
          <a:off x="11843600" y="5509258"/>
          <a:ext cx="2142700" cy="655949"/>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200"/>
            <a:t>Click here to see the detailed calculation for the cost of </a:t>
          </a:r>
          <a:r>
            <a:rPr lang="en-US" sz="1200" b="1"/>
            <a:t>subclinical mastitis (0.5 SCS)</a:t>
          </a:r>
        </a:p>
      </xdr:txBody>
    </xdr:sp>
    <xdr:clientData/>
  </xdr:oneCellAnchor>
  <xdr:oneCellAnchor>
    <xdr:from>
      <xdr:col>8</xdr:col>
      <xdr:colOff>97153</xdr:colOff>
      <xdr:row>40</xdr:row>
      <xdr:rowOff>85725</xdr:rowOff>
    </xdr:from>
    <xdr:ext cx="2161963" cy="655949"/>
    <xdr:sp macro="" textlink="">
      <xdr:nvSpPr>
        <xdr:cNvPr id="22" name="TextBox 21">
          <a:hlinkClick xmlns:r="http://schemas.openxmlformats.org/officeDocument/2006/relationships" r:id="rId8"/>
          <a:extLst>
            <a:ext uri="{FF2B5EF4-FFF2-40B4-BE49-F238E27FC236}">
              <a16:creationId xmlns:a16="http://schemas.microsoft.com/office/drawing/2014/main" id="{7B6C150A-F1F0-4173-B4BD-FEFCE7E9F549}"/>
            </a:ext>
          </a:extLst>
        </xdr:cNvPr>
        <xdr:cNvSpPr txBox="1"/>
      </xdr:nvSpPr>
      <xdr:spPr>
        <a:xfrm>
          <a:off x="11855236" y="6943725"/>
          <a:ext cx="2161963" cy="655949"/>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200"/>
            <a:t>Click here to see the detailed calculation for the cost of </a:t>
          </a:r>
          <a:r>
            <a:rPr lang="en-US" sz="1200" b="1"/>
            <a:t>clinical mastitis (0.1 SCS)</a:t>
          </a:r>
        </a:p>
      </xdr:txBody>
    </xdr:sp>
    <xdr:clientData/>
  </xdr:oneCellAnchor>
  <xdr:oneCellAnchor>
    <xdr:from>
      <xdr:col>8</xdr:col>
      <xdr:colOff>93559</xdr:colOff>
      <xdr:row>44</xdr:row>
      <xdr:rowOff>56303</xdr:rowOff>
    </xdr:from>
    <xdr:ext cx="2153920" cy="655949"/>
    <xdr:sp macro="" textlink="">
      <xdr:nvSpPr>
        <xdr:cNvPr id="23" name="TextBox 22">
          <a:hlinkClick xmlns:r="http://schemas.openxmlformats.org/officeDocument/2006/relationships" r:id="rId9"/>
          <a:extLst>
            <a:ext uri="{FF2B5EF4-FFF2-40B4-BE49-F238E27FC236}">
              <a16:creationId xmlns:a16="http://schemas.microsoft.com/office/drawing/2014/main" id="{70A0AA3C-45F6-453B-816E-8F97B619C4D5}"/>
            </a:ext>
          </a:extLst>
        </xdr:cNvPr>
        <xdr:cNvSpPr txBox="1"/>
      </xdr:nvSpPr>
      <xdr:spPr>
        <a:xfrm>
          <a:off x="11851642" y="7718636"/>
          <a:ext cx="2153920" cy="655949"/>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200"/>
            <a:t>Click here to see the detailed calculation for the cost of </a:t>
          </a:r>
          <a:r>
            <a:rPr lang="en-US" sz="1200" b="1"/>
            <a:t>clinical mastitis (0.5 SCS)</a:t>
          </a:r>
        </a:p>
      </xdr:txBody>
    </xdr:sp>
    <xdr:clientData/>
  </xdr:oneCellAnchor>
  <xdr:oneCellAnchor>
    <xdr:from>
      <xdr:col>13</xdr:col>
      <xdr:colOff>110913</xdr:colOff>
      <xdr:row>23</xdr:row>
      <xdr:rowOff>34289</xdr:rowOff>
    </xdr:from>
    <xdr:ext cx="2204931" cy="843693"/>
    <xdr:sp macro="" textlink="">
      <xdr:nvSpPr>
        <xdr:cNvPr id="24" name="TextBox 23">
          <a:hlinkClick xmlns:r="http://schemas.openxmlformats.org/officeDocument/2006/relationships" r:id="rId10"/>
          <a:extLst>
            <a:ext uri="{FF2B5EF4-FFF2-40B4-BE49-F238E27FC236}">
              <a16:creationId xmlns:a16="http://schemas.microsoft.com/office/drawing/2014/main" id="{0B46D449-D8CA-459C-9B5A-9E95A99E7683}"/>
            </a:ext>
          </a:extLst>
        </xdr:cNvPr>
        <xdr:cNvSpPr txBox="1"/>
      </xdr:nvSpPr>
      <xdr:spPr>
        <a:xfrm>
          <a:off x="15086330" y="4701539"/>
          <a:ext cx="2204931" cy="843693"/>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t>Click here to see the detailed calculation for </a:t>
          </a:r>
          <a:r>
            <a:rPr lang="en-US" sz="1600" b="1"/>
            <a:t>all costs (0.1)</a:t>
          </a:r>
        </a:p>
      </xdr:txBody>
    </xdr:sp>
    <xdr:clientData/>
  </xdr:oneCellAnchor>
  <xdr:oneCellAnchor>
    <xdr:from>
      <xdr:col>13</xdr:col>
      <xdr:colOff>111549</xdr:colOff>
      <xdr:row>28</xdr:row>
      <xdr:rowOff>6348</xdr:rowOff>
    </xdr:from>
    <xdr:ext cx="2192655" cy="843693"/>
    <xdr:sp macro="" textlink="">
      <xdr:nvSpPr>
        <xdr:cNvPr id="25" name="TextBox 24">
          <a:hlinkClick xmlns:r="http://schemas.openxmlformats.org/officeDocument/2006/relationships" r:id="rId11"/>
          <a:extLst>
            <a:ext uri="{FF2B5EF4-FFF2-40B4-BE49-F238E27FC236}">
              <a16:creationId xmlns:a16="http://schemas.microsoft.com/office/drawing/2014/main" id="{5BDD7AE1-E0E8-4B61-9400-8E63B285504B}"/>
            </a:ext>
          </a:extLst>
        </xdr:cNvPr>
        <xdr:cNvSpPr txBox="1"/>
      </xdr:nvSpPr>
      <xdr:spPr>
        <a:xfrm>
          <a:off x="15086966" y="5657848"/>
          <a:ext cx="2192655" cy="843693"/>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t>Click here to see the detailed calculation for </a:t>
          </a:r>
          <a:r>
            <a:rPr lang="en-US" sz="1600" b="1"/>
            <a:t>all costs (0.5 SCS)</a:t>
          </a:r>
        </a:p>
      </xdr:txBody>
    </xdr:sp>
    <xdr:clientData/>
  </xdr:oneCellAnchor>
  <xdr:oneCellAnchor>
    <xdr:from>
      <xdr:col>1</xdr:col>
      <xdr:colOff>3757084</xdr:colOff>
      <xdr:row>13</xdr:row>
      <xdr:rowOff>12488</xdr:rowOff>
    </xdr:from>
    <xdr:ext cx="7090916" cy="468013"/>
    <xdr:sp macro="" textlink="">
      <xdr:nvSpPr>
        <xdr:cNvPr id="26" name="TextBox 25">
          <a:extLst>
            <a:ext uri="{FF2B5EF4-FFF2-40B4-BE49-F238E27FC236}">
              <a16:creationId xmlns:a16="http://schemas.microsoft.com/office/drawing/2014/main" id="{D35CA95C-CA0E-48A5-962A-A3A116300541}"/>
            </a:ext>
          </a:extLst>
        </xdr:cNvPr>
        <xdr:cNvSpPr txBox="1"/>
      </xdr:nvSpPr>
      <xdr:spPr>
        <a:xfrm>
          <a:off x="3905251" y="2319655"/>
          <a:ext cx="7090916"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b="1" u="sng">
              <a:solidFill>
                <a:srgbClr val="FF0000"/>
              </a:solidFill>
            </a:rPr>
            <a:t>Change only the blue cells. Add your own farm inputs.</a:t>
          </a:r>
        </a:p>
      </xdr:txBody>
    </xdr:sp>
    <xdr:clientData/>
  </xdr:oneCellAnchor>
  <xdr:oneCellAnchor>
    <xdr:from>
      <xdr:col>1</xdr:col>
      <xdr:colOff>58208</xdr:colOff>
      <xdr:row>67</xdr:row>
      <xdr:rowOff>82763</xdr:rowOff>
    </xdr:from>
    <xdr:ext cx="6911444" cy="311496"/>
    <xdr:sp macro="" textlink="">
      <xdr:nvSpPr>
        <xdr:cNvPr id="27" name="TextBox 26">
          <a:hlinkClick xmlns:r="http://schemas.openxmlformats.org/officeDocument/2006/relationships" r:id="rId12"/>
          <a:extLst>
            <a:ext uri="{FF2B5EF4-FFF2-40B4-BE49-F238E27FC236}">
              <a16:creationId xmlns:a16="http://schemas.microsoft.com/office/drawing/2014/main" id="{62BB1432-9F44-4364-9474-C14372B37CBC}"/>
            </a:ext>
          </a:extLst>
        </xdr:cNvPr>
        <xdr:cNvSpPr txBox="1"/>
      </xdr:nvSpPr>
      <xdr:spPr>
        <a:xfrm>
          <a:off x="201083" y="13012951"/>
          <a:ext cx="6911444" cy="311496"/>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a:solidFill>
                <a:sysClr val="windowText" lastClr="000000"/>
              </a:solidFill>
            </a:rPr>
            <a:t>Click here to calculate the </a:t>
          </a:r>
          <a:r>
            <a:rPr lang="en-US" sz="1400" b="1">
              <a:solidFill>
                <a:sysClr val="windowText" lastClr="000000"/>
              </a:solidFill>
            </a:rPr>
            <a:t>cost of one case of subclinical mastitis </a:t>
          </a:r>
          <a:r>
            <a:rPr lang="en-US" sz="1400">
              <a:solidFill>
                <a:sysClr val="windowText" lastClr="000000"/>
              </a:solidFill>
            </a:rPr>
            <a:t>in the subsequent lactation</a:t>
          </a:r>
        </a:p>
      </xdr:txBody>
    </xdr:sp>
    <xdr:clientData/>
  </xdr:oneCellAnchor>
  <xdr:oneCellAnchor>
    <xdr:from>
      <xdr:col>1</xdr:col>
      <xdr:colOff>152876</xdr:colOff>
      <xdr:row>69</xdr:row>
      <xdr:rowOff>57626</xdr:rowOff>
    </xdr:from>
    <xdr:ext cx="6652590" cy="311496"/>
    <xdr:sp macro="" textlink="">
      <xdr:nvSpPr>
        <xdr:cNvPr id="2" name="TextBox 1">
          <a:hlinkClick xmlns:r="http://schemas.openxmlformats.org/officeDocument/2006/relationships" r:id="rId13"/>
          <a:extLst>
            <a:ext uri="{FF2B5EF4-FFF2-40B4-BE49-F238E27FC236}">
              <a16:creationId xmlns:a16="http://schemas.microsoft.com/office/drawing/2014/main" id="{1E6046D1-6685-4777-81BF-7F87FEB6455B}"/>
            </a:ext>
          </a:extLst>
        </xdr:cNvPr>
        <xdr:cNvSpPr txBox="1"/>
      </xdr:nvSpPr>
      <xdr:spPr>
        <a:xfrm>
          <a:off x="295751" y="13392626"/>
          <a:ext cx="6652590" cy="311496"/>
        </a:xfrm>
        <a:prstGeom prst="rect">
          <a:avLst/>
        </a:prstGeom>
        <a:solidFill>
          <a:schemeClr val="accent4">
            <a:lumMod val="75000"/>
          </a:schemeClr>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a:t>Click here to calculate the </a:t>
          </a:r>
          <a:r>
            <a:rPr lang="en-US" sz="1400" b="1"/>
            <a:t>cost of one case of clinical mastitis </a:t>
          </a:r>
          <a:r>
            <a:rPr lang="en-US" sz="1400"/>
            <a:t>in the subsequent lactation</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147881</xdr:colOff>
      <xdr:row>0</xdr:row>
      <xdr:rowOff>152400</xdr:rowOff>
    </xdr:from>
    <xdr:ext cx="3780864" cy="904345"/>
    <xdr:pic>
      <xdr:nvPicPr>
        <xdr:cNvPr id="11" name="Picture 10">
          <a:extLst>
            <a:ext uri="{FF2B5EF4-FFF2-40B4-BE49-F238E27FC236}">
              <a16:creationId xmlns:a16="http://schemas.microsoft.com/office/drawing/2014/main" id="{98AE0FC5-EADE-48D3-9CAD-29BA24656F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691" y="152400"/>
          <a:ext cx="3780864" cy="904345"/>
        </a:xfrm>
        <a:prstGeom prst="rect">
          <a:avLst/>
        </a:prstGeom>
      </xdr:spPr>
    </xdr:pic>
    <xdr:clientData/>
  </xdr:oneCellAnchor>
  <xdr:oneCellAnchor>
    <xdr:from>
      <xdr:col>1</xdr:col>
      <xdr:colOff>94957</xdr:colOff>
      <xdr:row>6</xdr:row>
      <xdr:rowOff>133350</xdr:rowOff>
    </xdr:from>
    <xdr:ext cx="3487925" cy="485074"/>
    <xdr:pic>
      <xdr:nvPicPr>
        <xdr:cNvPr id="12" name="Picture 11">
          <a:extLst>
            <a:ext uri="{FF2B5EF4-FFF2-40B4-BE49-F238E27FC236}">
              <a16:creationId xmlns:a16="http://schemas.microsoft.com/office/drawing/2014/main" id="{D7384FA2-6BE6-4F7D-8198-887FF6EE70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132" y="1219200"/>
          <a:ext cx="3487925" cy="485074"/>
        </a:xfrm>
        <a:prstGeom prst="rect">
          <a:avLst/>
        </a:prstGeom>
      </xdr:spPr>
    </xdr:pic>
    <xdr:clientData/>
  </xdr:oneCellAnchor>
  <xdr:oneCellAnchor>
    <xdr:from>
      <xdr:col>3</xdr:col>
      <xdr:colOff>580178</xdr:colOff>
      <xdr:row>4</xdr:row>
      <xdr:rowOff>29845</xdr:rowOff>
    </xdr:from>
    <xdr:ext cx="184731" cy="264560"/>
    <xdr:sp macro="" textlink="">
      <xdr:nvSpPr>
        <xdr:cNvPr id="13" name="TextBox 12">
          <a:extLst>
            <a:ext uri="{FF2B5EF4-FFF2-40B4-BE49-F238E27FC236}">
              <a16:creationId xmlns:a16="http://schemas.microsoft.com/office/drawing/2014/main" id="{D763C3EC-2214-4BC9-BCA6-BDBAA79F8C9D}"/>
            </a:ext>
          </a:extLst>
        </xdr:cNvPr>
        <xdr:cNvSpPr txBox="1"/>
      </xdr:nvSpPr>
      <xdr:spPr>
        <a:xfrm>
          <a:off x="2496608" y="751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4</xdr:col>
      <xdr:colOff>144569</xdr:colOff>
      <xdr:row>3</xdr:row>
      <xdr:rowOff>46143</xdr:rowOff>
    </xdr:from>
    <xdr:ext cx="7180367" cy="718530"/>
    <xdr:sp macro="" textlink="">
      <xdr:nvSpPr>
        <xdr:cNvPr id="14" name="TextBox 13">
          <a:extLst>
            <a:ext uri="{FF2B5EF4-FFF2-40B4-BE49-F238E27FC236}">
              <a16:creationId xmlns:a16="http://schemas.microsoft.com/office/drawing/2014/main" id="{1C45A816-B86C-4A52-97B2-EC40C3545924}"/>
            </a:ext>
          </a:extLst>
        </xdr:cNvPr>
        <xdr:cNvSpPr txBox="1"/>
      </xdr:nvSpPr>
      <xdr:spPr>
        <a:xfrm>
          <a:off x="4176819" y="585893"/>
          <a:ext cx="7180367" cy="718530"/>
        </a:xfrm>
        <a:prstGeom prst="rect">
          <a:avLst/>
        </a:prstGeom>
        <a:solidFill>
          <a:sysClr val="window" lastClr="FFFFFF"/>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000" b="1"/>
            <a:t>Economic feasibility of implementing selective dry cow therapy (SDCT) in dairy herds</a:t>
          </a:r>
        </a:p>
      </xdr:txBody>
    </xdr:sp>
    <xdr:clientData/>
  </xdr:oneCellAnchor>
  <xdr:oneCellAnchor>
    <xdr:from>
      <xdr:col>9</xdr:col>
      <xdr:colOff>1279758</xdr:colOff>
      <xdr:row>2</xdr:row>
      <xdr:rowOff>3</xdr:rowOff>
    </xdr:from>
    <xdr:ext cx="2331672" cy="1391920"/>
    <xdr:pic>
      <xdr:nvPicPr>
        <xdr:cNvPr id="15" name="Picture 14" descr="CDFA Now Accepting Grant Applications For Climate Smart Agriculture  Technical Assistance Program | Dairy Business News">
          <a:extLst>
            <a:ext uri="{FF2B5EF4-FFF2-40B4-BE49-F238E27FC236}">
              <a16:creationId xmlns:a16="http://schemas.microsoft.com/office/drawing/2014/main" id="{E71D0590-B15C-4567-97B9-668300A9BD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77341" y="359836"/>
          <a:ext cx="2331672" cy="13919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1220684</xdr:colOff>
      <xdr:row>17</xdr:row>
      <xdr:rowOff>113241</xdr:rowOff>
    </xdr:from>
    <xdr:to>
      <xdr:col>8</xdr:col>
      <xdr:colOff>1219412</xdr:colOff>
      <xdr:row>19</xdr:row>
      <xdr:rowOff>36617</xdr:rowOff>
    </xdr:to>
    <xdr:sp macro="" textlink="">
      <xdr:nvSpPr>
        <xdr:cNvPr id="16" name="TextBox 15">
          <a:hlinkClick xmlns:r="http://schemas.openxmlformats.org/officeDocument/2006/relationships" r:id="rId4"/>
          <a:extLst>
            <a:ext uri="{FF2B5EF4-FFF2-40B4-BE49-F238E27FC236}">
              <a16:creationId xmlns:a16="http://schemas.microsoft.com/office/drawing/2014/main" id="{7FDBD85B-E14F-4339-8731-5D886ADB0EB0}"/>
            </a:ext>
          </a:extLst>
        </xdr:cNvPr>
        <xdr:cNvSpPr txBox="1"/>
      </xdr:nvSpPr>
      <xdr:spPr>
        <a:xfrm>
          <a:off x="6745184" y="3235324"/>
          <a:ext cx="3014978" cy="283210"/>
        </a:xfrm>
        <a:prstGeom prst="rect">
          <a:avLst/>
        </a:prstGeom>
        <a:solidFill>
          <a:schemeClr val="accent2">
            <a:lumMod val="60000"/>
            <a:lumOff val="40000"/>
          </a:schemeClr>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a:t>Click here for farm inputs </a:t>
          </a:r>
          <a:endParaRPr lang="en-US" sz="1400" b="1"/>
        </a:p>
      </xdr:txBody>
    </xdr:sp>
    <xdr:clientData/>
  </xdr:twoCellAnchor>
  <xdr:oneCellAnchor>
    <xdr:from>
      <xdr:col>1</xdr:col>
      <xdr:colOff>143298</xdr:colOff>
      <xdr:row>17</xdr:row>
      <xdr:rowOff>0</xdr:rowOff>
    </xdr:from>
    <xdr:ext cx="6314441" cy="530658"/>
    <xdr:sp macro="" textlink="">
      <xdr:nvSpPr>
        <xdr:cNvPr id="18" name="TextBox 17">
          <a:extLst>
            <a:ext uri="{FF2B5EF4-FFF2-40B4-BE49-F238E27FC236}">
              <a16:creationId xmlns:a16="http://schemas.microsoft.com/office/drawing/2014/main" id="{82CDEBAE-7563-4F31-82F2-E52F7BCFB45F}"/>
            </a:ext>
          </a:extLst>
        </xdr:cNvPr>
        <xdr:cNvSpPr txBox="1"/>
      </xdr:nvSpPr>
      <xdr:spPr>
        <a:xfrm>
          <a:off x="312631" y="3122083"/>
          <a:ext cx="6314441" cy="530658"/>
        </a:xfrm>
        <a:prstGeom prst="rect">
          <a:avLst/>
        </a:prstGeom>
        <a:solidFill>
          <a:schemeClr val="accent5">
            <a:lumMod val="60000"/>
            <a:lumOff val="40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u="sng">
              <a:solidFill>
                <a:sysClr val="windowText" lastClr="000000"/>
              </a:solidFill>
            </a:rPr>
            <a:t>Change the blue cells</a:t>
          </a:r>
          <a:r>
            <a:rPr lang="en-US" sz="1400" b="1">
              <a:solidFill>
                <a:sysClr val="windowText" lastClr="000000"/>
              </a:solidFill>
            </a:rPr>
            <a:t>, adding your own inputs. </a:t>
          </a:r>
          <a:r>
            <a:rPr lang="en-US" sz="1400" b="0">
              <a:solidFill>
                <a:sysClr val="windowText" lastClr="000000"/>
              </a:solidFill>
            </a:rPr>
            <a:t>The farm mastitis inputs can be obtained from your herd management software, DHIA reports, or your veterinarian.</a:t>
          </a:r>
          <a:endParaRPr lang="en-US" sz="1400" b="1">
            <a:solidFill>
              <a:sysClr val="windowText" lastClr="000000"/>
            </a:solidFill>
          </a:endParaRPr>
        </a:p>
      </xdr:txBody>
    </xdr:sp>
    <xdr:clientData/>
  </xdr:oneCellAnchor>
  <xdr:oneCellAnchor>
    <xdr:from>
      <xdr:col>3</xdr:col>
      <xdr:colOff>1765724</xdr:colOff>
      <xdr:row>13</xdr:row>
      <xdr:rowOff>10583</xdr:rowOff>
    </xdr:from>
    <xdr:ext cx="7090916" cy="468013"/>
    <xdr:sp macro="" textlink="">
      <xdr:nvSpPr>
        <xdr:cNvPr id="19" name="TextBox 18">
          <a:extLst>
            <a:ext uri="{FF2B5EF4-FFF2-40B4-BE49-F238E27FC236}">
              <a16:creationId xmlns:a16="http://schemas.microsoft.com/office/drawing/2014/main" id="{BBA7F8FD-FD53-4994-8DA9-0B3525B9D202}"/>
            </a:ext>
          </a:extLst>
        </xdr:cNvPr>
        <xdr:cNvSpPr txBox="1"/>
      </xdr:nvSpPr>
      <xdr:spPr>
        <a:xfrm>
          <a:off x="3935307" y="2317750"/>
          <a:ext cx="7090916"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b="1" u="sng">
              <a:solidFill>
                <a:srgbClr val="FF0000"/>
              </a:solidFill>
            </a:rPr>
            <a:t>Change only the blue cells. Add your own farm inputs.</a:t>
          </a:r>
        </a:p>
      </xdr:txBody>
    </xdr:sp>
    <xdr:clientData/>
  </xdr:oneCellAnchor>
  <xdr:twoCellAnchor>
    <xdr:from>
      <xdr:col>8</xdr:col>
      <xdr:colOff>1769960</xdr:colOff>
      <xdr:row>17</xdr:row>
      <xdr:rowOff>95883</xdr:rowOff>
    </xdr:from>
    <xdr:to>
      <xdr:col>11</xdr:col>
      <xdr:colOff>484929</xdr:colOff>
      <xdr:row>19</xdr:row>
      <xdr:rowOff>46143</xdr:rowOff>
    </xdr:to>
    <xdr:sp macro="" textlink="">
      <xdr:nvSpPr>
        <xdr:cNvPr id="20" name="TextBox 19">
          <a:hlinkClick xmlns:r="http://schemas.openxmlformats.org/officeDocument/2006/relationships" r:id="rId5"/>
          <a:extLst>
            <a:ext uri="{FF2B5EF4-FFF2-40B4-BE49-F238E27FC236}">
              <a16:creationId xmlns:a16="http://schemas.microsoft.com/office/drawing/2014/main" id="{044961E6-F175-4B8A-95A0-8D28CBD61F50}"/>
            </a:ext>
          </a:extLst>
        </xdr:cNvPr>
        <xdr:cNvSpPr txBox="1"/>
      </xdr:nvSpPr>
      <xdr:spPr>
        <a:xfrm>
          <a:off x="10289543" y="3217966"/>
          <a:ext cx="3752636" cy="310094"/>
        </a:xfrm>
        <a:prstGeom prst="rect">
          <a:avLst/>
        </a:prstGeom>
        <a:solidFill>
          <a:schemeClr val="accent2">
            <a:lumMod val="60000"/>
            <a:lumOff val="40000"/>
          </a:schemeClr>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a:t>Click here for references for incidence of mastitis</a:t>
          </a:r>
          <a:endParaRPr lang="en-US" sz="1400" b="1"/>
        </a:p>
      </xdr:txBody>
    </xdr:sp>
    <xdr:clientData/>
  </xdr:twoCellAnchor>
  <xdr:oneCellAnchor>
    <xdr:from>
      <xdr:col>13</xdr:col>
      <xdr:colOff>560917</xdr:colOff>
      <xdr:row>17</xdr:row>
      <xdr:rowOff>133774</xdr:rowOff>
    </xdr:from>
    <xdr:ext cx="4047005" cy="311496"/>
    <xdr:sp macro="" textlink="">
      <xdr:nvSpPr>
        <xdr:cNvPr id="2" name="TextBox 1">
          <a:hlinkClick xmlns:r="http://schemas.openxmlformats.org/officeDocument/2006/relationships" r:id="rId6"/>
          <a:extLst>
            <a:ext uri="{FF2B5EF4-FFF2-40B4-BE49-F238E27FC236}">
              <a16:creationId xmlns:a16="http://schemas.microsoft.com/office/drawing/2014/main" id="{D85D8C1B-438E-4A6D-BB5C-AF6EB05DC9A5}"/>
            </a:ext>
          </a:extLst>
        </xdr:cNvPr>
        <xdr:cNvSpPr txBox="1"/>
      </xdr:nvSpPr>
      <xdr:spPr>
        <a:xfrm>
          <a:off x="14446250" y="3255857"/>
          <a:ext cx="4047005" cy="311496"/>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a:t>Click here to go back to the tab "DATA - Farm inputs"</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147881</xdr:colOff>
      <xdr:row>0</xdr:row>
      <xdr:rowOff>152400</xdr:rowOff>
    </xdr:from>
    <xdr:ext cx="3780864" cy="904345"/>
    <xdr:pic>
      <xdr:nvPicPr>
        <xdr:cNvPr id="2" name="Picture 1">
          <a:extLst>
            <a:ext uri="{FF2B5EF4-FFF2-40B4-BE49-F238E27FC236}">
              <a16:creationId xmlns:a16="http://schemas.microsoft.com/office/drawing/2014/main" id="{62445D4C-12DE-4A53-8BA5-5973FC86C0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691" y="152400"/>
          <a:ext cx="3780864" cy="904345"/>
        </a:xfrm>
        <a:prstGeom prst="rect">
          <a:avLst/>
        </a:prstGeom>
      </xdr:spPr>
    </xdr:pic>
    <xdr:clientData/>
  </xdr:oneCellAnchor>
  <xdr:oneCellAnchor>
    <xdr:from>
      <xdr:col>1</xdr:col>
      <xdr:colOff>94957</xdr:colOff>
      <xdr:row>6</xdr:row>
      <xdr:rowOff>133350</xdr:rowOff>
    </xdr:from>
    <xdr:ext cx="3487925" cy="485074"/>
    <xdr:pic>
      <xdr:nvPicPr>
        <xdr:cNvPr id="3" name="Picture 2">
          <a:extLst>
            <a:ext uri="{FF2B5EF4-FFF2-40B4-BE49-F238E27FC236}">
              <a16:creationId xmlns:a16="http://schemas.microsoft.com/office/drawing/2014/main" id="{41BFFE29-BD3E-4A8E-BEFA-558DD5989F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407" y="1219200"/>
          <a:ext cx="3487925" cy="485074"/>
        </a:xfrm>
        <a:prstGeom prst="rect">
          <a:avLst/>
        </a:prstGeom>
      </xdr:spPr>
    </xdr:pic>
    <xdr:clientData/>
  </xdr:oneCellAnchor>
  <xdr:oneCellAnchor>
    <xdr:from>
      <xdr:col>3</xdr:col>
      <xdr:colOff>580178</xdr:colOff>
      <xdr:row>4</xdr:row>
      <xdr:rowOff>29845</xdr:rowOff>
    </xdr:from>
    <xdr:ext cx="184731" cy="264560"/>
    <xdr:sp macro="" textlink="">
      <xdr:nvSpPr>
        <xdr:cNvPr id="4" name="TextBox 3">
          <a:extLst>
            <a:ext uri="{FF2B5EF4-FFF2-40B4-BE49-F238E27FC236}">
              <a16:creationId xmlns:a16="http://schemas.microsoft.com/office/drawing/2014/main" id="{9FE018DD-B952-4F63-8A80-4B680C4E1AE6}"/>
            </a:ext>
          </a:extLst>
        </xdr:cNvPr>
        <xdr:cNvSpPr txBox="1"/>
      </xdr:nvSpPr>
      <xdr:spPr>
        <a:xfrm>
          <a:off x="3268133" y="751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3</xdr:col>
      <xdr:colOff>1253913</xdr:colOff>
      <xdr:row>3</xdr:row>
      <xdr:rowOff>90381</xdr:rowOff>
    </xdr:from>
    <xdr:ext cx="7180367" cy="718530"/>
    <xdr:sp macro="" textlink="">
      <xdr:nvSpPr>
        <xdr:cNvPr id="5" name="TextBox 4">
          <a:extLst>
            <a:ext uri="{FF2B5EF4-FFF2-40B4-BE49-F238E27FC236}">
              <a16:creationId xmlns:a16="http://schemas.microsoft.com/office/drawing/2014/main" id="{B38D3BCD-85CF-4870-B1FF-1EF4FFFFF8FE}"/>
            </a:ext>
          </a:extLst>
        </xdr:cNvPr>
        <xdr:cNvSpPr txBox="1"/>
      </xdr:nvSpPr>
      <xdr:spPr>
        <a:xfrm>
          <a:off x="4037330" y="630131"/>
          <a:ext cx="7180367" cy="718530"/>
        </a:xfrm>
        <a:prstGeom prst="rect">
          <a:avLst/>
        </a:prstGeom>
        <a:solidFill>
          <a:sysClr val="window" lastClr="FFFFFF"/>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2000" b="1"/>
            <a:t>Economic feasibility of implementing selective dry cow therapy (SDCT) in dairy herds</a:t>
          </a:r>
        </a:p>
      </xdr:txBody>
    </xdr:sp>
    <xdr:clientData/>
  </xdr:oneCellAnchor>
  <xdr:oneCellAnchor>
    <xdr:from>
      <xdr:col>9</xdr:col>
      <xdr:colOff>1279758</xdr:colOff>
      <xdr:row>2</xdr:row>
      <xdr:rowOff>3</xdr:rowOff>
    </xdr:from>
    <xdr:ext cx="2331672" cy="1391920"/>
    <xdr:pic>
      <xdr:nvPicPr>
        <xdr:cNvPr id="6" name="Picture 5" descr="CDFA Now Accepting Grant Applications For Climate Smart Agriculture  Technical Assistance Program | Dairy Business News">
          <a:extLst>
            <a:ext uri="{FF2B5EF4-FFF2-40B4-BE49-F238E27FC236}">
              <a16:creationId xmlns:a16="http://schemas.microsoft.com/office/drawing/2014/main" id="{BEC77CA7-CF6B-42C9-8C35-F89152E6F74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96348" y="361953"/>
          <a:ext cx="2331672" cy="13919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250828</xdr:colOff>
      <xdr:row>17</xdr:row>
      <xdr:rowOff>113241</xdr:rowOff>
    </xdr:from>
    <xdr:to>
      <xdr:col>8</xdr:col>
      <xdr:colOff>2154132</xdr:colOff>
      <xdr:row>19</xdr:row>
      <xdr:rowOff>36617</xdr:rowOff>
    </xdr:to>
    <xdr:sp macro="" textlink="">
      <xdr:nvSpPr>
        <xdr:cNvPr id="7" name="TextBox 6">
          <a:hlinkClick xmlns:r="http://schemas.openxmlformats.org/officeDocument/2006/relationships" r:id="rId4"/>
          <a:extLst>
            <a:ext uri="{FF2B5EF4-FFF2-40B4-BE49-F238E27FC236}">
              <a16:creationId xmlns:a16="http://schemas.microsoft.com/office/drawing/2014/main" id="{81D40744-E7D2-43D8-B50E-AF95BE70AD26}"/>
            </a:ext>
          </a:extLst>
        </xdr:cNvPr>
        <xdr:cNvSpPr txBox="1"/>
      </xdr:nvSpPr>
      <xdr:spPr>
        <a:xfrm>
          <a:off x="6865411" y="3235324"/>
          <a:ext cx="2834638" cy="283210"/>
        </a:xfrm>
        <a:prstGeom prst="rect">
          <a:avLst/>
        </a:prstGeom>
        <a:solidFill>
          <a:schemeClr val="accent2">
            <a:lumMod val="60000"/>
            <a:lumOff val="40000"/>
          </a:schemeClr>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a:t>Click here for farm inputs </a:t>
          </a:r>
          <a:endParaRPr lang="en-US" sz="1400" b="1"/>
        </a:p>
      </xdr:txBody>
    </xdr:sp>
    <xdr:clientData/>
  </xdr:twoCellAnchor>
  <xdr:oneCellAnchor>
    <xdr:from>
      <xdr:col>1</xdr:col>
      <xdr:colOff>143298</xdr:colOff>
      <xdr:row>17</xdr:row>
      <xdr:rowOff>0</xdr:rowOff>
    </xdr:from>
    <xdr:ext cx="6314441" cy="530658"/>
    <xdr:sp macro="" textlink="">
      <xdr:nvSpPr>
        <xdr:cNvPr id="8" name="TextBox 7">
          <a:extLst>
            <a:ext uri="{FF2B5EF4-FFF2-40B4-BE49-F238E27FC236}">
              <a16:creationId xmlns:a16="http://schemas.microsoft.com/office/drawing/2014/main" id="{6EA41723-7DA7-4D10-A632-EAE90268DECF}"/>
            </a:ext>
          </a:extLst>
        </xdr:cNvPr>
        <xdr:cNvSpPr txBox="1"/>
      </xdr:nvSpPr>
      <xdr:spPr>
        <a:xfrm>
          <a:off x="312843" y="3133725"/>
          <a:ext cx="6314441" cy="530658"/>
        </a:xfrm>
        <a:prstGeom prst="rect">
          <a:avLst/>
        </a:prstGeom>
        <a:solidFill>
          <a:schemeClr val="accent5">
            <a:lumMod val="60000"/>
            <a:lumOff val="40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u="sng">
              <a:solidFill>
                <a:sysClr val="windowText" lastClr="000000"/>
              </a:solidFill>
            </a:rPr>
            <a:t>Change the blue cells</a:t>
          </a:r>
          <a:r>
            <a:rPr lang="en-US" sz="1400" b="1">
              <a:solidFill>
                <a:sysClr val="windowText" lastClr="000000"/>
              </a:solidFill>
            </a:rPr>
            <a:t>, adding your own inputs. </a:t>
          </a:r>
          <a:r>
            <a:rPr lang="en-US" sz="1400" b="0">
              <a:solidFill>
                <a:sysClr val="windowText" lastClr="000000"/>
              </a:solidFill>
            </a:rPr>
            <a:t>The farm mastitis inputs can be obtained from your herd management software, DHIA reports, or your veterinarian.</a:t>
          </a:r>
          <a:endParaRPr lang="en-US" sz="1400" b="1">
            <a:solidFill>
              <a:sysClr val="windowText" lastClr="000000"/>
            </a:solidFill>
          </a:endParaRPr>
        </a:p>
      </xdr:txBody>
    </xdr:sp>
    <xdr:clientData/>
  </xdr:oneCellAnchor>
  <xdr:oneCellAnchor>
    <xdr:from>
      <xdr:col>3</xdr:col>
      <xdr:colOff>1765724</xdr:colOff>
      <xdr:row>13</xdr:row>
      <xdr:rowOff>10583</xdr:rowOff>
    </xdr:from>
    <xdr:ext cx="7090916" cy="468013"/>
    <xdr:sp macro="" textlink="">
      <xdr:nvSpPr>
        <xdr:cNvPr id="9" name="TextBox 8">
          <a:extLst>
            <a:ext uri="{FF2B5EF4-FFF2-40B4-BE49-F238E27FC236}">
              <a16:creationId xmlns:a16="http://schemas.microsoft.com/office/drawing/2014/main" id="{8AE6A4FC-E4AB-4AC9-B5D3-050AABCF33BF}"/>
            </a:ext>
          </a:extLst>
        </xdr:cNvPr>
        <xdr:cNvSpPr txBox="1"/>
      </xdr:nvSpPr>
      <xdr:spPr>
        <a:xfrm>
          <a:off x="4449869" y="2323253"/>
          <a:ext cx="7090916"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b="1" u="sng">
              <a:solidFill>
                <a:srgbClr val="FF0000"/>
              </a:solidFill>
            </a:rPr>
            <a:t>Change only the blue cells. Add your own farm inputs.</a:t>
          </a:r>
        </a:p>
      </xdr:txBody>
    </xdr:sp>
    <xdr:clientData/>
  </xdr:oneCellAnchor>
  <xdr:twoCellAnchor>
    <xdr:from>
      <xdr:col>9</xdr:col>
      <xdr:colOff>171877</xdr:colOff>
      <xdr:row>16</xdr:row>
      <xdr:rowOff>123821</xdr:rowOff>
    </xdr:from>
    <xdr:to>
      <xdr:col>11</xdr:col>
      <xdr:colOff>340572</xdr:colOff>
      <xdr:row>19</xdr:row>
      <xdr:rowOff>135677</xdr:rowOff>
    </xdr:to>
    <xdr:sp macro="" textlink="">
      <xdr:nvSpPr>
        <xdr:cNvPr id="10" name="TextBox 9">
          <a:hlinkClick xmlns:r="http://schemas.openxmlformats.org/officeDocument/2006/relationships" r:id="rId5"/>
          <a:extLst>
            <a:ext uri="{FF2B5EF4-FFF2-40B4-BE49-F238E27FC236}">
              <a16:creationId xmlns:a16="http://schemas.microsoft.com/office/drawing/2014/main" id="{7DF05906-645C-4A4F-B5AD-2685431F95E4}"/>
            </a:ext>
          </a:extLst>
        </xdr:cNvPr>
        <xdr:cNvSpPr txBox="1"/>
      </xdr:nvSpPr>
      <xdr:spPr>
        <a:xfrm>
          <a:off x="10056710" y="3065988"/>
          <a:ext cx="2761612" cy="551606"/>
        </a:xfrm>
        <a:prstGeom prst="rect">
          <a:avLst/>
        </a:prstGeom>
        <a:solidFill>
          <a:schemeClr val="accent2">
            <a:lumMod val="60000"/>
            <a:lumOff val="40000"/>
          </a:schemeClr>
        </a:solidFill>
        <a:ln w="952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a:t>Click here for references for incidence of mastitis</a:t>
          </a:r>
          <a:endParaRPr lang="en-US" sz="1400" b="1"/>
        </a:p>
      </xdr:txBody>
    </xdr:sp>
    <xdr:clientData/>
  </xdr:twoCellAnchor>
  <xdr:oneCellAnchor>
    <xdr:from>
      <xdr:col>13</xdr:col>
      <xdr:colOff>592668</xdr:colOff>
      <xdr:row>14</xdr:row>
      <xdr:rowOff>285750</xdr:rowOff>
    </xdr:from>
    <xdr:ext cx="4047005" cy="311496"/>
    <xdr:sp macro="" textlink="">
      <xdr:nvSpPr>
        <xdr:cNvPr id="11" name="TextBox 10">
          <a:hlinkClick xmlns:r="http://schemas.openxmlformats.org/officeDocument/2006/relationships" r:id="rId6"/>
          <a:extLst>
            <a:ext uri="{FF2B5EF4-FFF2-40B4-BE49-F238E27FC236}">
              <a16:creationId xmlns:a16="http://schemas.microsoft.com/office/drawing/2014/main" id="{42D7B680-2E73-437C-BEFE-3C092129E077}"/>
            </a:ext>
          </a:extLst>
        </xdr:cNvPr>
        <xdr:cNvSpPr txBox="1"/>
      </xdr:nvSpPr>
      <xdr:spPr>
        <a:xfrm>
          <a:off x="14033501" y="2667000"/>
          <a:ext cx="4047005" cy="311496"/>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a:t>Click here to go back to the tab "DATA - Farm inputs"</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6</xdr:col>
      <xdr:colOff>1408747</xdr:colOff>
      <xdr:row>5</xdr:row>
      <xdr:rowOff>85249</xdr:rowOff>
    </xdr:from>
    <xdr:ext cx="4598503" cy="342786"/>
    <xdr:sp macro="" textlink="">
      <xdr:nvSpPr>
        <xdr:cNvPr id="2" name="TextBox 1">
          <a:hlinkClick xmlns:r="http://schemas.openxmlformats.org/officeDocument/2006/relationships" r:id="rId1"/>
          <a:extLst>
            <a:ext uri="{FF2B5EF4-FFF2-40B4-BE49-F238E27FC236}">
              <a16:creationId xmlns:a16="http://schemas.microsoft.com/office/drawing/2014/main" id="{0926263D-E9BD-45F5-993C-57279066893B}"/>
            </a:ext>
          </a:extLst>
        </xdr:cNvPr>
        <xdr:cNvSpPr txBox="1"/>
      </xdr:nvSpPr>
      <xdr:spPr>
        <a:xfrm>
          <a:off x="9254966" y="1466374"/>
          <a:ext cx="4598503" cy="342786"/>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t>Click here to go back to the tab "DATA - Farm inputs"</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6</xdr:col>
      <xdr:colOff>1952625</xdr:colOff>
      <xdr:row>6</xdr:row>
      <xdr:rowOff>23812</xdr:rowOff>
    </xdr:from>
    <xdr:ext cx="4598503" cy="342786"/>
    <xdr:sp macro="" textlink="">
      <xdr:nvSpPr>
        <xdr:cNvPr id="2" name="TextBox 1">
          <a:hlinkClick xmlns:r="http://schemas.openxmlformats.org/officeDocument/2006/relationships" r:id="rId1"/>
          <a:extLst>
            <a:ext uri="{FF2B5EF4-FFF2-40B4-BE49-F238E27FC236}">
              <a16:creationId xmlns:a16="http://schemas.microsoft.com/office/drawing/2014/main" id="{706E8FF3-BBB3-4F01-9A6B-39AC04271F18}"/>
            </a:ext>
          </a:extLst>
        </xdr:cNvPr>
        <xdr:cNvSpPr txBox="1"/>
      </xdr:nvSpPr>
      <xdr:spPr>
        <a:xfrm>
          <a:off x="10263188" y="1476375"/>
          <a:ext cx="4598503" cy="342786"/>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t>Click here to go back to the tab "DATA - Farm inputs"</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2107407</xdr:colOff>
      <xdr:row>6</xdr:row>
      <xdr:rowOff>0</xdr:rowOff>
    </xdr:from>
    <xdr:ext cx="4598503" cy="342786"/>
    <xdr:sp macro="" textlink="">
      <xdr:nvSpPr>
        <xdr:cNvPr id="2" name="TextBox 1">
          <a:hlinkClick xmlns:r="http://schemas.openxmlformats.org/officeDocument/2006/relationships" r:id="rId1"/>
          <a:extLst>
            <a:ext uri="{FF2B5EF4-FFF2-40B4-BE49-F238E27FC236}">
              <a16:creationId xmlns:a16="http://schemas.microsoft.com/office/drawing/2014/main" id="{1657579A-0484-4B25-859C-3356FAC84983}"/>
            </a:ext>
          </a:extLst>
        </xdr:cNvPr>
        <xdr:cNvSpPr txBox="1"/>
      </xdr:nvSpPr>
      <xdr:spPr>
        <a:xfrm>
          <a:off x="14644688" y="1452563"/>
          <a:ext cx="4598503" cy="342786"/>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t>Click here to go back to the tab "DATA - Farm inputs"</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1928813</xdr:colOff>
      <xdr:row>6</xdr:row>
      <xdr:rowOff>107155</xdr:rowOff>
    </xdr:from>
    <xdr:ext cx="4598503" cy="342786"/>
    <xdr:sp macro="" textlink="">
      <xdr:nvSpPr>
        <xdr:cNvPr id="2" name="TextBox 1">
          <a:hlinkClick xmlns:r="http://schemas.openxmlformats.org/officeDocument/2006/relationships" r:id="rId1"/>
          <a:extLst>
            <a:ext uri="{FF2B5EF4-FFF2-40B4-BE49-F238E27FC236}">
              <a16:creationId xmlns:a16="http://schemas.microsoft.com/office/drawing/2014/main" id="{33F881EA-C1DF-4424-8125-63C044AA9DCF}"/>
            </a:ext>
          </a:extLst>
        </xdr:cNvPr>
        <xdr:cNvSpPr txBox="1"/>
      </xdr:nvSpPr>
      <xdr:spPr>
        <a:xfrm>
          <a:off x="13882688" y="1559718"/>
          <a:ext cx="4598503" cy="342786"/>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600"/>
            <a:t>Click here to go back to the tab "DATA - Farm inputs"</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21</xdr:col>
      <xdr:colOff>174785</xdr:colOff>
      <xdr:row>2</xdr:row>
      <xdr:rowOff>127158</xdr:rowOff>
    </xdr:from>
    <xdr:ext cx="2361248" cy="530658"/>
    <xdr:sp macro="" textlink="">
      <xdr:nvSpPr>
        <xdr:cNvPr id="2" name="TextBox 1">
          <a:hlinkClick xmlns:r="http://schemas.openxmlformats.org/officeDocument/2006/relationships" r:id="rId1"/>
          <a:extLst>
            <a:ext uri="{FF2B5EF4-FFF2-40B4-BE49-F238E27FC236}">
              <a16:creationId xmlns:a16="http://schemas.microsoft.com/office/drawing/2014/main" id="{E737835E-CAED-443D-AF5C-637402AD2332}"/>
            </a:ext>
          </a:extLst>
        </xdr:cNvPr>
        <xdr:cNvSpPr txBox="1"/>
      </xdr:nvSpPr>
      <xdr:spPr>
        <a:xfrm>
          <a:off x="19546254" y="639127"/>
          <a:ext cx="2361248" cy="530658"/>
        </a:xfrm>
        <a:prstGeom prst="rect">
          <a:avLst/>
        </a:prstGeom>
        <a:solidFill>
          <a:schemeClr val="accent4">
            <a:lumMod val="75000"/>
          </a:schemeClr>
        </a:solidFill>
        <a:ln>
          <a:solidFill>
            <a:srgbClr val="00206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400"/>
            <a:t>Click here to go back to the tab "DATA - Farm inputs"</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journalofdairyscience.org/article/S0022-0302(21)00570-1/fulltext"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2A7E5-800C-4DF0-A13A-F34E03C54CDC}">
  <dimension ref="B1:AK144"/>
  <sheetViews>
    <sheetView tabSelected="1" zoomScale="90" zoomScaleNormal="90" workbookViewId="0">
      <selection activeCell="S34" sqref="S34"/>
    </sheetView>
  </sheetViews>
  <sheetFormatPr defaultRowHeight="14.4" x14ac:dyDescent="0.55000000000000004"/>
  <cols>
    <col min="1" max="1" width="1.41796875" customWidth="1"/>
  </cols>
  <sheetData>
    <row r="1" spans="2:37" s="11" customFormat="1" x14ac:dyDescent="0.55000000000000004">
      <c r="B1" s="13"/>
      <c r="C1" s="14"/>
      <c r="D1" s="14"/>
      <c r="E1" s="14"/>
      <c r="F1" s="14"/>
      <c r="G1" s="14"/>
      <c r="H1" s="14"/>
      <c r="I1" s="14"/>
      <c r="J1" s="14"/>
      <c r="K1" s="14"/>
      <c r="L1" s="14"/>
      <c r="M1" s="14"/>
      <c r="N1" s="14"/>
      <c r="O1" s="14"/>
      <c r="P1" s="14"/>
      <c r="Q1" s="14"/>
      <c r="R1" s="14"/>
      <c r="S1" s="14"/>
      <c r="T1" s="14"/>
      <c r="U1" s="14"/>
      <c r="V1" s="14"/>
      <c r="W1" s="14"/>
      <c r="X1" s="14"/>
      <c r="Y1" s="14"/>
      <c r="Z1" s="14"/>
      <c r="AA1" s="14"/>
      <c r="AB1" s="15"/>
    </row>
    <row r="2" spans="2:37" s="11" customFormat="1" x14ac:dyDescent="0.55000000000000004">
      <c r="B2" s="16"/>
      <c r="C2" s="17"/>
      <c r="D2" s="17"/>
      <c r="E2" s="17"/>
      <c r="F2" s="17"/>
      <c r="G2" s="17"/>
      <c r="H2" s="17"/>
      <c r="I2" s="17"/>
      <c r="J2" s="17"/>
      <c r="K2" s="17"/>
      <c r="L2" s="17"/>
      <c r="M2" s="17"/>
      <c r="N2" s="17"/>
      <c r="O2" s="17"/>
      <c r="P2" s="17"/>
      <c r="Q2" s="17"/>
      <c r="R2" s="17"/>
      <c r="S2" s="17"/>
      <c r="T2" s="17"/>
      <c r="U2" s="17"/>
      <c r="V2" s="17"/>
      <c r="W2" s="17"/>
      <c r="X2" s="17"/>
      <c r="Y2" s="17"/>
      <c r="Z2" s="17"/>
      <c r="AA2" s="17"/>
      <c r="AB2" s="18"/>
    </row>
    <row r="3" spans="2:37" s="11" customFormat="1" x14ac:dyDescent="0.55000000000000004">
      <c r="B3" s="16"/>
      <c r="C3" s="17"/>
      <c r="D3" s="17"/>
      <c r="E3" s="17"/>
      <c r="F3" s="17"/>
      <c r="G3" s="17"/>
      <c r="H3" s="17"/>
      <c r="I3" s="17"/>
      <c r="J3" s="17"/>
      <c r="K3" s="17"/>
      <c r="L3" s="17"/>
      <c r="M3" s="17"/>
      <c r="N3" s="17"/>
      <c r="O3" s="17"/>
      <c r="P3" s="17"/>
      <c r="Q3" s="17"/>
      <c r="R3" s="17"/>
      <c r="S3" s="17"/>
      <c r="T3" s="17"/>
      <c r="U3" s="17"/>
      <c r="V3" s="17"/>
      <c r="W3" s="17"/>
      <c r="X3" s="17"/>
      <c r="Y3" s="17"/>
      <c r="Z3" s="17"/>
      <c r="AA3" s="17"/>
      <c r="AB3" s="18"/>
    </row>
    <row r="4" spans="2:37" s="11" customFormat="1" x14ac:dyDescent="0.55000000000000004">
      <c r="B4" s="16"/>
      <c r="C4" s="17"/>
      <c r="D4" s="17"/>
      <c r="E4" s="17"/>
      <c r="F4" s="17"/>
      <c r="G4" s="17"/>
      <c r="H4" s="17"/>
      <c r="I4" s="17"/>
      <c r="J4" s="17"/>
      <c r="K4" s="17"/>
      <c r="L4" s="17"/>
      <c r="M4" s="17"/>
      <c r="N4" s="17"/>
      <c r="O4" s="17"/>
      <c r="P4" s="17"/>
      <c r="Q4" s="17"/>
      <c r="R4" s="17"/>
      <c r="S4" s="17"/>
      <c r="T4" s="17"/>
      <c r="U4" s="17"/>
      <c r="V4" s="17"/>
      <c r="W4" s="17"/>
      <c r="X4" s="17"/>
      <c r="Y4" s="17"/>
      <c r="Z4" s="17"/>
      <c r="AA4" s="17"/>
      <c r="AB4" s="18"/>
    </row>
    <row r="5" spans="2:37" s="11" customFormat="1" x14ac:dyDescent="0.55000000000000004">
      <c r="B5" s="16"/>
      <c r="C5" s="17"/>
      <c r="D5" s="17"/>
      <c r="E5" s="17"/>
      <c r="F5" s="17"/>
      <c r="G5" s="17"/>
      <c r="H5" s="17"/>
      <c r="I5" s="17"/>
      <c r="J5" s="17"/>
      <c r="K5" s="17"/>
      <c r="L5" s="17"/>
      <c r="M5" s="17"/>
      <c r="N5" s="17"/>
      <c r="O5" s="17"/>
      <c r="P5" s="17"/>
      <c r="Q5" s="17"/>
      <c r="R5" s="17"/>
      <c r="S5" s="17"/>
      <c r="T5" s="17"/>
      <c r="U5" s="17"/>
      <c r="V5" s="17"/>
      <c r="W5" s="17"/>
      <c r="X5" s="17"/>
      <c r="Y5" s="17"/>
      <c r="Z5" s="17"/>
      <c r="AA5" s="17"/>
      <c r="AB5" s="18"/>
    </row>
    <row r="6" spans="2:37" s="11" customFormat="1" x14ac:dyDescent="0.55000000000000004">
      <c r="B6" s="16"/>
      <c r="C6" s="17"/>
      <c r="D6" s="17"/>
      <c r="E6" s="17"/>
      <c r="F6" s="17"/>
      <c r="G6" s="17"/>
      <c r="H6" s="17"/>
      <c r="I6" s="17"/>
      <c r="J6" s="17"/>
      <c r="K6" s="17"/>
      <c r="L6" s="17"/>
      <c r="M6" s="17"/>
      <c r="N6" s="17"/>
      <c r="O6" s="17"/>
      <c r="P6" s="17"/>
      <c r="Q6" s="17"/>
      <c r="R6" s="17"/>
      <c r="S6" s="17"/>
      <c r="T6" s="17"/>
      <c r="U6" s="17"/>
      <c r="V6" s="17"/>
      <c r="W6" s="17"/>
      <c r="X6" s="17"/>
      <c r="Y6" s="17"/>
      <c r="Z6" s="17"/>
      <c r="AA6" s="17"/>
      <c r="AB6" s="18"/>
    </row>
    <row r="7" spans="2:37" s="11" customFormat="1" x14ac:dyDescent="0.55000000000000004">
      <c r="B7" s="16"/>
      <c r="C7" s="17"/>
      <c r="D7" s="17"/>
      <c r="E7" s="17"/>
      <c r="F7" s="17"/>
      <c r="G7" s="17"/>
      <c r="H7" s="17"/>
      <c r="I7" s="17"/>
      <c r="J7" s="17"/>
      <c r="K7" s="17"/>
      <c r="L7" s="17"/>
      <c r="M7" s="17"/>
      <c r="N7" s="17"/>
      <c r="O7" s="17"/>
      <c r="P7" s="17"/>
      <c r="Q7" s="17"/>
      <c r="R7" s="17"/>
      <c r="S7" s="17"/>
      <c r="T7" s="17"/>
      <c r="U7" s="17"/>
      <c r="V7" s="17"/>
      <c r="W7" s="17"/>
      <c r="X7" s="17"/>
      <c r="Y7" s="17"/>
      <c r="Z7" s="17"/>
      <c r="AA7" s="17"/>
      <c r="AB7" s="18"/>
    </row>
    <row r="8" spans="2:37" s="11" customFormat="1" x14ac:dyDescent="0.55000000000000004">
      <c r="B8" s="16"/>
      <c r="C8" s="17"/>
      <c r="D8" s="17"/>
      <c r="E8" s="17"/>
      <c r="F8" s="17"/>
      <c r="G8" s="17"/>
      <c r="H8" s="17"/>
      <c r="I8" s="17"/>
      <c r="J8" s="17"/>
      <c r="K8" s="17"/>
      <c r="L8" s="17"/>
      <c r="M8" s="17"/>
      <c r="N8" s="17"/>
      <c r="O8" s="17"/>
      <c r="P8" s="17"/>
      <c r="Q8" s="17"/>
      <c r="R8" s="17"/>
      <c r="S8" s="17"/>
      <c r="T8" s="17"/>
      <c r="U8" s="17"/>
      <c r="V8" s="17"/>
      <c r="W8" s="17"/>
      <c r="X8" s="17"/>
      <c r="Y8" s="17"/>
      <c r="Z8" s="17"/>
      <c r="AA8" s="17"/>
      <c r="AB8" s="18"/>
    </row>
    <row r="9" spans="2:37" s="11" customFormat="1" x14ac:dyDescent="0.55000000000000004">
      <c r="B9" s="16"/>
      <c r="C9" s="17"/>
      <c r="D9" s="17"/>
      <c r="E9" s="17"/>
      <c r="F9" s="17"/>
      <c r="G9" s="17"/>
      <c r="H9" s="17"/>
      <c r="I9" s="17"/>
      <c r="J9" s="17"/>
      <c r="K9" s="17"/>
      <c r="L9" s="17"/>
      <c r="M9" s="17"/>
      <c r="N9" s="17"/>
      <c r="O9" s="17"/>
      <c r="P9" s="17"/>
      <c r="Q9" s="17"/>
      <c r="R9" s="17"/>
      <c r="S9" s="17"/>
      <c r="T9" s="17"/>
      <c r="U9" s="17"/>
      <c r="V9" s="17"/>
      <c r="W9" s="17"/>
      <c r="X9" s="17"/>
      <c r="Y9" s="17"/>
      <c r="Z9" s="17"/>
      <c r="AA9" s="17"/>
      <c r="AB9" s="18"/>
    </row>
    <row r="10" spans="2:37" s="11" customFormat="1" x14ac:dyDescent="0.55000000000000004">
      <c r="B10" s="21" t="s">
        <v>143</v>
      </c>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8"/>
      <c r="AK10" s="11" t="s">
        <v>16</v>
      </c>
    </row>
    <row r="11" spans="2:37" s="11" customFormat="1" x14ac:dyDescent="0.55000000000000004">
      <c r="B11" s="22" t="s">
        <v>131</v>
      </c>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20"/>
    </row>
    <row r="13" spans="2:37" x14ac:dyDescent="0.55000000000000004">
      <c r="B13" t="s">
        <v>197</v>
      </c>
    </row>
    <row r="14" spans="2:37" x14ac:dyDescent="0.55000000000000004">
      <c r="B14" t="s">
        <v>157</v>
      </c>
    </row>
    <row r="15" spans="2:37" x14ac:dyDescent="0.55000000000000004">
      <c r="B15" t="s">
        <v>158</v>
      </c>
    </row>
    <row r="17" spans="2:28" ht="14.5" customHeight="1" x14ac:dyDescent="0.55000000000000004">
      <c r="B17" s="119">
        <v>1</v>
      </c>
      <c r="C17" s="120" t="s">
        <v>160</v>
      </c>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c r="AB17" s="120"/>
    </row>
    <row r="18" spans="2:28" ht="14.5" customHeight="1" x14ac:dyDescent="0.55000000000000004">
      <c r="B18" s="119"/>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row>
    <row r="19" spans="2:28" ht="14.5" customHeight="1" x14ac:dyDescent="0.55000000000000004">
      <c r="B19" s="119"/>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c r="AA19" s="120"/>
      <c r="AB19" s="120"/>
    </row>
    <row r="20" spans="2:28" ht="14.5" customHeight="1" x14ac:dyDescent="0.55000000000000004">
      <c r="B20" s="119"/>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c r="AB20" s="120"/>
    </row>
    <row r="21" spans="2:28" ht="18.3" x14ac:dyDescent="0.55000000000000004">
      <c r="B21" s="116"/>
      <c r="C21" s="115"/>
      <c r="D21" s="115"/>
      <c r="E21" s="115"/>
      <c r="F21" s="115"/>
      <c r="G21" s="115"/>
      <c r="H21" s="115"/>
      <c r="I21" s="115"/>
      <c r="J21" s="115"/>
      <c r="K21" s="115"/>
      <c r="L21" s="115"/>
      <c r="M21" s="115"/>
      <c r="N21" s="115"/>
      <c r="O21" s="115"/>
      <c r="P21" s="115"/>
      <c r="Q21" s="115"/>
      <c r="R21" s="115"/>
      <c r="S21" s="115"/>
    </row>
    <row r="22" spans="2:28" ht="18.399999999999999" customHeight="1" x14ac:dyDescent="0.55000000000000004">
      <c r="B22" s="116"/>
      <c r="C22" s="115"/>
      <c r="D22" s="115"/>
      <c r="E22" s="115"/>
      <c r="F22" s="115"/>
      <c r="G22" s="115"/>
      <c r="H22" s="115"/>
      <c r="I22" s="115"/>
      <c r="J22" s="115"/>
      <c r="K22" s="115"/>
      <c r="L22" s="115"/>
      <c r="M22" s="115"/>
      <c r="N22" s="115"/>
      <c r="O22" s="115"/>
      <c r="P22" s="115"/>
      <c r="Q22" s="115"/>
      <c r="R22" s="115"/>
      <c r="S22" s="115"/>
    </row>
    <row r="23" spans="2:28" ht="14.5" customHeight="1" x14ac:dyDescent="0.55000000000000004">
      <c r="B23" s="116"/>
      <c r="C23" s="115"/>
      <c r="D23" s="115"/>
      <c r="E23" s="115"/>
      <c r="F23" s="115"/>
      <c r="G23" s="115"/>
      <c r="H23" s="115"/>
      <c r="I23" s="115"/>
      <c r="J23" s="115"/>
      <c r="K23" s="115"/>
      <c r="L23" s="115"/>
      <c r="M23" s="115"/>
      <c r="N23" s="115"/>
      <c r="O23" s="115"/>
      <c r="P23" s="115"/>
      <c r="Q23" s="115"/>
      <c r="R23" s="115"/>
      <c r="S23" s="115"/>
    </row>
    <row r="24" spans="2:28" ht="18.3" x14ac:dyDescent="0.55000000000000004">
      <c r="B24" s="116"/>
      <c r="C24" s="115"/>
      <c r="D24" s="115"/>
      <c r="E24" s="115"/>
      <c r="F24" s="115"/>
      <c r="G24" s="115"/>
      <c r="H24" s="115"/>
      <c r="I24" s="115"/>
      <c r="J24" s="115"/>
      <c r="K24" s="115"/>
      <c r="L24" s="115"/>
      <c r="M24" s="115"/>
      <c r="N24" s="115"/>
      <c r="O24" s="115"/>
      <c r="P24" s="115"/>
      <c r="Q24" s="115"/>
      <c r="R24" s="115"/>
      <c r="S24" s="115"/>
    </row>
    <row r="25" spans="2:28" ht="18.3" x14ac:dyDescent="0.55000000000000004">
      <c r="B25" s="116"/>
      <c r="C25" s="115"/>
      <c r="D25" s="115"/>
      <c r="E25" s="115"/>
      <c r="F25" s="115"/>
      <c r="G25" s="115"/>
      <c r="H25" s="115"/>
      <c r="I25" s="115"/>
      <c r="J25" s="115"/>
      <c r="K25" s="115"/>
      <c r="L25" s="115"/>
      <c r="M25" s="115"/>
      <c r="N25" s="115"/>
      <c r="O25" s="115"/>
      <c r="P25" s="115"/>
      <c r="Q25" s="115"/>
      <c r="R25" s="115"/>
      <c r="S25" s="115"/>
    </row>
    <row r="26" spans="2:28" ht="14.5" customHeight="1" x14ac:dyDescent="0.55000000000000004">
      <c r="B26" s="116"/>
      <c r="C26" s="115"/>
      <c r="D26" s="115"/>
      <c r="E26" s="115"/>
      <c r="F26" s="115"/>
      <c r="G26" s="115"/>
      <c r="H26" s="115"/>
      <c r="I26" s="115"/>
      <c r="J26" s="115"/>
      <c r="K26" s="115"/>
      <c r="L26" s="115"/>
      <c r="M26" s="115"/>
      <c r="N26" s="115"/>
      <c r="O26" s="115"/>
      <c r="P26" s="115"/>
      <c r="Q26" s="115"/>
      <c r="R26" s="115"/>
      <c r="S26" s="115"/>
    </row>
    <row r="27" spans="2:28" ht="14.5" customHeight="1" x14ac:dyDescent="0.55000000000000004">
      <c r="B27" s="116"/>
      <c r="C27" s="115"/>
      <c r="D27" s="115"/>
      <c r="E27" s="115"/>
      <c r="F27" s="115"/>
      <c r="G27" s="115"/>
      <c r="H27" s="115"/>
      <c r="I27" s="115"/>
      <c r="J27" s="115"/>
      <c r="K27" s="115"/>
      <c r="L27" s="115"/>
      <c r="M27" s="115"/>
      <c r="N27" s="115"/>
      <c r="O27" s="115"/>
      <c r="P27" s="115"/>
      <c r="Q27" s="115"/>
      <c r="R27" s="115"/>
      <c r="S27" s="115"/>
    </row>
    <row r="28" spans="2:28" ht="14.5" customHeight="1" x14ac:dyDescent="0.55000000000000004">
      <c r="B28" s="116"/>
      <c r="C28" s="115"/>
      <c r="D28" s="115"/>
      <c r="E28" s="115"/>
      <c r="F28" s="115"/>
      <c r="G28" s="115"/>
      <c r="H28" s="115"/>
      <c r="I28" s="115"/>
      <c r="J28" s="115"/>
      <c r="K28" s="115"/>
      <c r="L28" s="115"/>
      <c r="M28" s="115"/>
      <c r="N28" s="115"/>
      <c r="O28" s="115"/>
      <c r="P28" s="115"/>
      <c r="Q28" s="115"/>
      <c r="R28" s="115"/>
      <c r="S28" s="115"/>
    </row>
    <row r="29" spans="2:28" ht="14.5" customHeight="1" x14ac:dyDescent="0.55000000000000004">
      <c r="B29" s="116"/>
      <c r="C29" s="115"/>
      <c r="D29" s="115"/>
      <c r="E29" s="115"/>
      <c r="F29" s="115"/>
      <c r="G29" s="115"/>
      <c r="H29" s="115"/>
      <c r="I29" s="115"/>
      <c r="J29" s="115"/>
      <c r="K29" s="115"/>
      <c r="L29" s="115"/>
      <c r="M29" s="115"/>
      <c r="N29" s="115"/>
      <c r="O29" s="115"/>
      <c r="P29" s="115"/>
      <c r="Q29" s="115"/>
      <c r="R29" s="115"/>
      <c r="S29" s="115"/>
    </row>
    <row r="30" spans="2:28" ht="14.5" customHeight="1" x14ac:dyDescent="0.55000000000000004">
      <c r="B30" s="116"/>
      <c r="C30" s="115"/>
      <c r="D30" s="115"/>
      <c r="E30" s="115"/>
      <c r="F30" s="115"/>
      <c r="G30" s="115"/>
      <c r="H30" s="115"/>
      <c r="I30" s="115"/>
      <c r="J30" s="115"/>
      <c r="K30" s="115"/>
      <c r="L30" s="115"/>
      <c r="M30" s="115"/>
      <c r="N30" s="115"/>
      <c r="O30" s="115"/>
      <c r="P30" s="115"/>
      <c r="Q30" s="115"/>
      <c r="R30" s="115"/>
      <c r="S30" s="115"/>
    </row>
    <row r="31" spans="2:28" ht="14.5" customHeight="1" x14ac:dyDescent="0.55000000000000004">
      <c r="B31" s="116"/>
      <c r="C31" s="115"/>
      <c r="D31" s="115"/>
      <c r="E31" s="115"/>
      <c r="F31" s="115"/>
      <c r="G31" s="115"/>
      <c r="H31" s="115"/>
      <c r="I31" s="115"/>
      <c r="J31" s="115"/>
      <c r="K31" s="115"/>
      <c r="L31" s="115"/>
      <c r="M31" s="115"/>
      <c r="N31" s="115"/>
      <c r="O31" s="115"/>
      <c r="P31" s="115"/>
      <c r="Q31" s="115"/>
      <c r="R31" s="115"/>
      <c r="S31" s="115"/>
    </row>
    <row r="32" spans="2:28" ht="18.3" x14ac:dyDescent="0.55000000000000004">
      <c r="B32" s="116"/>
      <c r="C32" s="115"/>
      <c r="D32" s="115"/>
      <c r="E32" s="115"/>
      <c r="F32" s="115"/>
      <c r="G32" s="115"/>
      <c r="H32" s="115"/>
      <c r="I32" s="115"/>
      <c r="J32" s="115"/>
      <c r="K32" s="115"/>
      <c r="L32" s="115"/>
      <c r="M32" s="115"/>
      <c r="N32" s="115"/>
      <c r="O32" s="115"/>
      <c r="P32" s="115"/>
      <c r="Q32" s="115"/>
      <c r="R32" s="115"/>
      <c r="S32" s="115"/>
    </row>
    <row r="33" spans="2:28" ht="18.3" x14ac:dyDescent="0.55000000000000004">
      <c r="B33" s="116"/>
      <c r="C33" s="115"/>
      <c r="D33" s="115"/>
      <c r="E33" s="115"/>
      <c r="F33" s="115"/>
      <c r="G33" s="115"/>
      <c r="H33" s="115"/>
      <c r="I33" s="115"/>
      <c r="J33" s="115"/>
      <c r="K33" s="115"/>
      <c r="L33" s="115"/>
      <c r="M33" s="115"/>
      <c r="N33" s="115"/>
      <c r="O33" s="115"/>
      <c r="P33" s="115"/>
      <c r="Q33" s="115"/>
      <c r="R33" s="115"/>
      <c r="S33" s="115"/>
    </row>
    <row r="34" spans="2:28" ht="18.3" x14ac:dyDescent="0.55000000000000004">
      <c r="B34" s="116"/>
      <c r="C34" s="115"/>
      <c r="D34" s="115"/>
      <c r="E34" s="115"/>
      <c r="F34" s="115"/>
      <c r="G34" s="115"/>
      <c r="H34" s="115"/>
      <c r="I34" s="115"/>
      <c r="J34" s="115"/>
      <c r="K34" s="115"/>
      <c r="L34" s="115"/>
      <c r="M34" s="115"/>
      <c r="N34" s="115"/>
      <c r="O34" s="115"/>
      <c r="P34" s="115"/>
      <c r="Q34" s="115"/>
      <c r="R34" s="115"/>
      <c r="S34" s="115"/>
    </row>
    <row r="35" spans="2:28" ht="18.3" x14ac:dyDescent="0.55000000000000004">
      <c r="B35" s="116"/>
      <c r="C35" s="115"/>
      <c r="D35" s="115"/>
      <c r="E35" s="115"/>
      <c r="F35" s="115"/>
      <c r="G35" s="115"/>
      <c r="H35" s="115"/>
      <c r="I35" s="115"/>
      <c r="J35" s="115"/>
      <c r="K35" s="115"/>
      <c r="L35" s="115"/>
      <c r="M35" s="115"/>
      <c r="N35" s="115"/>
      <c r="O35" s="115"/>
      <c r="P35" s="115"/>
      <c r="Q35" s="115"/>
      <c r="R35" s="115"/>
      <c r="S35" s="115"/>
    </row>
    <row r="36" spans="2:28" ht="18.3" x14ac:dyDescent="0.55000000000000004">
      <c r="B36" s="116"/>
      <c r="C36" s="115"/>
      <c r="D36" s="115"/>
      <c r="E36" s="115"/>
      <c r="F36" s="115"/>
      <c r="G36" s="115"/>
      <c r="H36" s="115"/>
      <c r="I36" s="115"/>
      <c r="J36" s="115"/>
      <c r="K36" s="115"/>
      <c r="L36" s="115"/>
      <c r="M36" s="115"/>
      <c r="N36" s="115"/>
      <c r="O36" s="115"/>
      <c r="P36" s="115"/>
      <c r="Q36" s="115"/>
      <c r="R36" s="115"/>
      <c r="S36" s="115"/>
    </row>
    <row r="37" spans="2:28" ht="18.3" x14ac:dyDescent="0.55000000000000004">
      <c r="B37" s="116"/>
      <c r="C37" s="115"/>
      <c r="D37" s="115"/>
      <c r="E37" s="115"/>
      <c r="F37" s="115"/>
      <c r="G37" s="115"/>
      <c r="H37" s="115"/>
      <c r="I37" s="115"/>
      <c r="J37" s="115"/>
      <c r="K37" s="115"/>
      <c r="L37" s="115"/>
      <c r="M37" s="115"/>
      <c r="N37" s="115"/>
      <c r="O37" s="115"/>
      <c r="P37" s="115"/>
      <c r="Q37" s="115"/>
      <c r="R37" s="115"/>
      <c r="S37" s="115"/>
    </row>
    <row r="38" spans="2:28" ht="18.3" x14ac:dyDescent="0.55000000000000004">
      <c r="B38" s="116"/>
      <c r="C38" s="115"/>
      <c r="D38" s="115"/>
      <c r="E38" s="115"/>
      <c r="F38" s="115"/>
      <c r="G38" s="115"/>
      <c r="H38" s="115"/>
      <c r="I38" s="115"/>
      <c r="J38" s="115"/>
      <c r="K38" s="115"/>
      <c r="L38" s="115"/>
      <c r="M38" s="115"/>
      <c r="N38" s="115"/>
      <c r="O38" s="115"/>
      <c r="P38" s="115"/>
      <c r="Q38" s="115"/>
      <c r="R38" s="115"/>
      <c r="S38" s="115"/>
    </row>
    <row r="39" spans="2:28" ht="18.3" x14ac:dyDescent="0.55000000000000004">
      <c r="B39" s="116"/>
      <c r="C39" s="115"/>
      <c r="D39" s="115"/>
      <c r="E39" s="115"/>
      <c r="F39" s="115"/>
      <c r="G39" s="115"/>
      <c r="H39" s="115"/>
      <c r="I39" s="115"/>
      <c r="J39" s="115"/>
      <c r="K39" s="115"/>
      <c r="L39" s="115"/>
      <c r="M39" s="115"/>
      <c r="N39" s="115"/>
      <c r="O39" s="115"/>
      <c r="P39" s="115"/>
      <c r="Q39" s="115"/>
      <c r="R39" s="115"/>
      <c r="S39" s="115"/>
    </row>
    <row r="40" spans="2:28" ht="18.3" x14ac:dyDescent="0.55000000000000004">
      <c r="B40" s="116"/>
      <c r="C40" s="115"/>
      <c r="D40" s="115"/>
      <c r="E40" s="115"/>
      <c r="F40" s="115"/>
      <c r="G40" s="115"/>
      <c r="H40" s="115"/>
      <c r="I40" s="115"/>
      <c r="J40" s="115"/>
      <c r="K40" s="115"/>
      <c r="L40" s="115"/>
      <c r="M40" s="115"/>
      <c r="N40" s="115"/>
      <c r="O40" s="115"/>
      <c r="P40" s="115"/>
      <c r="Q40" s="115"/>
      <c r="R40" s="115"/>
      <c r="S40" s="115"/>
    </row>
    <row r="41" spans="2:28" ht="18.3" x14ac:dyDescent="0.55000000000000004">
      <c r="B41" s="116"/>
      <c r="C41" s="115"/>
      <c r="D41" s="115"/>
      <c r="E41" s="115"/>
      <c r="F41" s="115"/>
      <c r="G41" s="115"/>
      <c r="H41" s="115"/>
      <c r="I41" s="115"/>
      <c r="J41" s="115"/>
      <c r="K41" s="115"/>
      <c r="L41" s="115"/>
      <c r="M41" s="115"/>
      <c r="N41" s="115"/>
      <c r="O41" s="115"/>
      <c r="P41" s="115"/>
      <c r="Q41" s="115"/>
      <c r="R41" s="115"/>
      <c r="S41" s="115"/>
    </row>
    <row r="42" spans="2:28" ht="18.3" x14ac:dyDescent="0.55000000000000004">
      <c r="B42" s="116"/>
      <c r="C42" s="115"/>
      <c r="D42" s="115"/>
      <c r="E42" s="115"/>
      <c r="F42" s="115"/>
      <c r="G42" s="115"/>
      <c r="H42" s="115"/>
      <c r="I42" s="115"/>
      <c r="J42" s="115"/>
      <c r="K42" s="115"/>
      <c r="L42" s="115"/>
      <c r="M42" s="115"/>
      <c r="N42" s="115"/>
      <c r="O42" s="115"/>
      <c r="P42" s="115"/>
      <c r="Q42" s="115"/>
      <c r="R42" s="115"/>
      <c r="S42" s="115"/>
    </row>
    <row r="43" spans="2:28" ht="18.3" x14ac:dyDescent="0.55000000000000004">
      <c r="B43" s="116"/>
      <c r="C43" s="115"/>
      <c r="D43" s="115"/>
      <c r="E43" s="115"/>
      <c r="F43" s="115"/>
      <c r="G43" s="115"/>
      <c r="H43" s="115"/>
      <c r="I43" s="115"/>
      <c r="J43" s="115"/>
      <c r="K43" s="115"/>
      <c r="L43" s="115"/>
      <c r="M43" s="115"/>
      <c r="N43" s="115"/>
      <c r="O43" s="115"/>
      <c r="P43" s="115"/>
      <c r="Q43" s="115"/>
      <c r="R43" s="115"/>
      <c r="S43" s="115"/>
    </row>
    <row r="44" spans="2:28" ht="18.3" x14ac:dyDescent="0.55000000000000004">
      <c r="B44" s="116"/>
      <c r="C44" s="115"/>
      <c r="D44" s="115"/>
      <c r="E44" s="115"/>
      <c r="F44" s="115"/>
      <c r="G44" s="115"/>
      <c r="H44" s="115"/>
      <c r="I44" s="115"/>
      <c r="J44" s="115"/>
      <c r="K44" s="115"/>
      <c r="L44" s="115"/>
      <c r="M44" s="115"/>
      <c r="N44" s="115"/>
      <c r="O44" s="115"/>
      <c r="P44" s="115"/>
      <c r="Q44" s="115"/>
      <c r="R44" s="115"/>
      <c r="S44" s="115"/>
    </row>
    <row r="45" spans="2:28" ht="18.3" x14ac:dyDescent="0.55000000000000004">
      <c r="B45" s="116"/>
      <c r="C45" s="115"/>
      <c r="D45" s="115"/>
      <c r="E45" s="115"/>
      <c r="F45" s="115"/>
      <c r="G45" s="115"/>
      <c r="H45" s="115"/>
      <c r="I45" s="115"/>
      <c r="J45" s="115"/>
      <c r="K45" s="115"/>
      <c r="L45" s="115"/>
      <c r="M45" s="115"/>
      <c r="N45" s="115"/>
      <c r="O45" s="115"/>
      <c r="P45" s="115"/>
      <c r="Q45" s="115"/>
      <c r="R45" s="115"/>
      <c r="S45" s="115"/>
    </row>
    <row r="46" spans="2:28" x14ac:dyDescent="0.55000000000000004">
      <c r="B46" s="34"/>
      <c r="C46" s="34"/>
      <c r="D46" s="34"/>
      <c r="E46" s="34"/>
      <c r="F46" s="34"/>
      <c r="G46" s="34"/>
      <c r="H46" s="34"/>
      <c r="I46" s="34"/>
      <c r="J46" s="34"/>
      <c r="K46" s="34"/>
      <c r="L46" s="34"/>
    </row>
    <row r="47" spans="2:28" ht="14.5" customHeight="1" x14ac:dyDescent="0.55000000000000004">
      <c r="B47" s="118">
        <v>2</v>
      </c>
      <c r="C47" s="120" t="s">
        <v>161</v>
      </c>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row>
    <row r="48" spans="2:28" ht="28.9" customHeight="1" x14ac:dyDescent="0.55000000000000004">
      <c r="B48" s="118"/>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row>
    <row r="49" spans="2:28" ht="14.5" customHeight="1" x14ac:dyDescent="0.55000000000000004">
      <c r="B49" s="117"/>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row>
    <row r="50" spans="2:28" ht="14.5" customHeight="1" x14ac:dyDescent="0.55000000000000004">
      <c r="B50" s="117"/>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row>
    <row r="51" spans="2:28" ht="14.5" customHeight="1" x14ac:dyDescent="0.55000000000000004">
      <c r="B51" s="117"/>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row>
    <row r="52" spans="2:28" ht="14.5" customHeight="1" x14ac:dyDescent="0.55000000000000004">
      <c r="B52" s="117"/>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row>
    <row r="53" spans="2:28" ht="14.5" customHeight="1" x14ac:dyDescent="0.55000000000000004">
      <c r="B53" s="117"/>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row>
    <row r="54" spans="2:28" ht="14.5" customHeight="1" x14ac:dyDescent="0.55000000000000004">
      <c r="B54" s="117"/>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row>
    <row r="55" spans="2:28" ht="14.5" customHeight="1" x14ac:dyDescent="0.55000000000000004">
      <c r="B55" s="117"/>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row>
    <row r="56" spans="2:28" ht="14.5" customHeight="1" x14ac:dyDescent="0.55000000000000004">
      <c r="B56" s="117"/>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row>
    <row r="57" spans="2:28" ht="14.5" customHeight="1" x14ac:dyDescent="0.55000000000000004">
      <c r="B57" s="117"/>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row>
    <row r="58" spans="2:28" ht="14.5" customHeight="1" x14ac:dyDescent="0.55000000000000004">
      <c r="B58" s="119">
        <v>3</v>
      </c>
      <c r="C58" s="120" t="s">
        <v>162</v>
      </c>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row>
    <row r="59" spans="2:28" ht="14.5" customHeight="1" x14ac:dyDescent="0.55000000000000004">
      <c r="B59" s="119"/>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row>
    <row r="60" spans="2:28" ht="14.5" customHeight="1" x14ac:dyDescent="0.55000000000000004">
      <c r="B60" s="119"/>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row>
    <row r="61" spans="2:28" ht="14.5" customHeight="1" x14ac:dyDescent="0.55000000000000004">
      <c r="B61" s="119"/>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row>
    <row r="62" spans="2:28" ht="14.5" customHeight="1" x14ac:dyDescent="0.55000000000000004">
      <c r="B62" s="119"/>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row>
    <row r="63" spans="2:28" ht="14.5" customHeight="1" x14ac:dyDescent="0.55000000000000004">
      <c r="B63" s="119"/>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row>
    <row r="78" spans="2:28" ht="18.399999999999999" customHeight="1" x14ac:dyDescent="0.55000000000000004">
      <c r="B78" s="119">
        <v>4</v>
      </c>
      <c r="C78" s="120" t="s">
        <v>182</v>
      </c>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row>
    <row r="79" spans="2:28" ht="19.5" customHeight="1" x14ac:dyDescent="0.55000000000000004">
      <c r="B79" s="119"/>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row>
    <row r="86" spans="2:28" x14ac:dyDescent="0.55000000000000004">
      <c r="B86" s="119">
        <v>5</v>
      </c>
      <c r="C86" s="120" t="s">
        <v>185</v>
      </c>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row>
    <row r="87" spans="2:28" ht="18.399999999999999" customHeight="1" x14ac:dyDescent="0.55000000000000004">
      <c r="B87" s="119"/>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row>
    <row r="88" spans="2:28" ht="26.5" customHeight="1" x14ac:dyDescent="0.55000000000000004">
      <c r="B88" s="119"/>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c r="AB88" s="120"/>
    </row>
    <row r="96" spans="2:28" ht="18.399999999999999" customHeight="1" x14ac:dyDescent="0.55000000000000004">
      <c r="B96" s="119">
        <v>6</v>
      </c>
      <c r="C96" s="120" t="s">
        <v>186</v>
      </c>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c r="AB96" s="120"/>
    </row>
    <row r="97" spans="2:28" ht="18.399999999999999" customHeight="1" x14ac:dyDescent="0.55000000000000004">
      <c r="B97" s="119"/>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c r="AB97" s="120"/>
    </row>
    <row r="111" spans="2:28" x14ac:dyDescent="0.55000000000000004">
      <c r="B111" s="119">
        <v>7</v>
      </c>
      <c r="C111" s="120" t="s">
        <v>187</v>
      </c>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row>
    <row r="112" spans="2:28" x14ac:dyDescent="0.55000000000000004">
      <c r="B112" s="119"/>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row>
    <row r="113" spans="2:28" x14ac:dyDescent="0.55000000000000004">
      <c r="B113" s="119"/>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row>
    <row r="126" spans="2:28" ht="14.5" customHeight="1" x14ac:dyDescent="0.55000000000000004">
      <c r="B126" s="119">
        <v>8</v>
      </c>
      <c r="C126" s="120" t="s">
        <v>188</v>
      </c>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row>
    <row r="127" spans="2:28" ht="14.5" customHeight="1" x14ac:dyDescent="0.55000000000000004">
      <c r="B127" s="119"/>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row>
    <row r="128" spans="2:28" ht="14.5" customHeight="1" x14ac:dyDescent="0.55000000000000004">
      <c r="B128" s="119"/>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row>
    <row r="129" spans="2:28" ht="14.5" customHeight="1" x14ac:dyDescent="0.55000000000000004">
      <c r="B129" s="119"/>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row>
    <row r="142" spans="2:28" x14ac:dyDescent="0.55000000000000004">
      <c r="B142" s="119">
        <v>9</v>
      </c>
      <c r="C142" s="120" t="s">
        <v>189</v>
      </c>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row>
    <row r="143" spans="2:28" x14ac:dyDescent="0.55000000000000004">
      <c r="B143" s="119"/>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row>
    <row r="144" spans="2:28" x14ac:dyDescent="0.55000000000000004">
      <c r="B144" s="119"/>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row>
  </sheetData>
  <sheetProtection algorithmName="SHA-512" hashValue="gry4kCHmrPR2v00eRTcynjrTjkVjWDtCKR9Kbn+ma223Galq4s2GAwbT1KAMfnvQDYrNSWcGWKjXOK2i/p05aA==" saltValue="UK8XYXAbFchZBo0Rnq0VFw==" spinCount="100000" sheet="1" objects="1" scenarios="1"/>
  <mergeCells count="18">
    <mergeCell ref="C111:AB113"/>
    <mergeCell ref="B111:B113"/>
    <mergeCell ref="B126:B129"/>
    <mergeCell ref="C126:AB129"/>
    <mergeCell ref="C142:AB144"/>
    <mergeCell ref="B142:B144"/>
    <mergeCell ref="C78:AB79"/>
    <mergeCell ref="B78:B79"/>
    <mergeCell ref="C86:AB88"/>
    <mergeCell ref="B86:B88"/>
    <mergeCell ref="C96:AB97"/>
    <mergeCell ref="B96:B97"/>
    <mergeCell ref="B47:B48"/>
    <mergeCell ref="B58:B63"/>
    <mergeCell ref="C17:AB20"/>
    <mergeCell ref="C47:AB48"/>
    <mergeCell ref="C58:AB63"/>
    <mergeCell ref="B17:B2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4250B-9234-42C3-9FDD-0F95C1C5F6B3}">
  <dimension ref="A1:AD28"/>
  <sheetViews>
    <sheetView zoomScale="80" zoomScaleNormal="80" workbookViewId="0">
      <selection activeCell="C17" sqref="C17"/>
    </sheetView>
  </sheetViews>
  <sheetFormatPr defaultRowHeight="14.4" x14ac:dyDescent="0.55000000000000004"/>
  <cols>
    <col min="1" max="1" width="1.83984375" style="10" customWidth="1"/>
    <col min="2" max="2" width="14.41796875" customWidth="1"/>
    <col min="3" max="3" width="24.26171875" customWidth="1"/>
    <col min="4" max="4" width="16.41796875" customWidth="1"/>
    <col min="5" max="5" width="12.68359375" customWidth="1"/>
    <col min="6" max="6" width="13" customWidth="1"/>
    <col min="7" max="7" width="12.68359375" customWidth="1"/>
    <col min="8" max="8" width="12" customWidth="1"/>
    <col min="9" max="9" width="7.15625" customWidth="1"/>
    <col min="10" max="10" width="3" customWidth="1"/>
    <col min="11" max="11" width="9.26171875" customWidth="1"/>
    <col min="12" max="12" width="12.15625" customWidth="1"/>
    <col min="13" max="13" width="20.41796875" customWidth="1"/>
    <col min="14" max="14" width="14.15625" customWidth="1"/>
    <col min="15" max="15" width="2.83984375" customWidth="1"/>
    <col min="16" max="16" width="26.15625" customWidth="1"/>
    <col min="17" max="17" width="15.83984375" customWidth="1"/>
    <col min="18" max="18" width="12.83984375" customWidth="1"/>
    <col min="19" max="19" width="12.41796875" customWidth="1"/>
    <col min="20" max="20" width="12.83984375" customWidth="1"/>
    <col min="21" max="21" width="12.68359375" customWidth="1"/>
    <col min="22" max="22" width="7.68359375" customWidth="1"/>
    <col min="23" max="23" width="8.26171875" bestFit="1" customWidth="1"/>
    <col min="24" max="24" width="11" bestFit="1" customWidth="1"/>
    <col min="25" max="25" width="19.26171875" customWidth="1"/>
    <col min="26" max="26" width="16.83984375" customWidth="1"/>
  </cols>
  <sheetData>
    <row r="1" spans="1:30" s="10" customFormat="1" ht="8.65" customHeight="1" thickBot="1" x14ac:dyDescent="0.6">
      <c r="H1" s="38"/>
      <c r="J1" s="39"/>
    </row>
    <row r="2" spans="1:30" s="11" customFormat="1" ht="30.9" thickBot="1" x14ac:dyDescent="1.1499999999999999">
      <c r="A2" s="10"/>
      <c r="B2" s="123" t="s">
        <v>177</v>
      </c>
      <c r="C2" s="124"/>
      <c r="D2" s="124"/>
      <c r="E2" s="124"/>
      <c r="F2" s="124"/>
      <c r="G2" s="124"/>
      <c r="H2" s="124"/>
      <c r="I2" s="124"/>
      <c r="J2" s="124"/>
      <c r="K2" s="124"/>
      <c r="L2" s="124"/>
      <c r="M2" s="124"/>
      <c r="N2" s="124"/>
      <c r="O2" s="124"/>
      <c r="P2" s="124"/>
      <c r="Q2" s="124"/>
      <c r="R2" s="124"/>
      <c r="S2" s="124"/>
      <c r="T2" s="124"/>
      <c r="U2" s="124"/>
      <c r="V2" s="124"/>
      <c r="W2" s="124"/>
      <c r="X2" s="124"/>
      <c r="Y2" s="124"/>
      <c r="Z2" s="125"/>
      <c r="AA2" s="10"/>
      <c r="AB2" s="10"/>
      <c r="AC2" s="10"/>
      <c r="AD2" s="10">
        <v>0</v>
      </c>
    </row>
    <row r="3" spans="1:30" s="37" customFormat="1" ht="25.5" customHeight="1" x14ac:dyDescent="0.85">
      <c r="A3" s="40"/>
      <c r="B3" s="126" t="s">
        <v>170</v>
      </c>
      <c r="C3" s="127"/>
      <c r="D3" s="127"/>
      <c r="E3" s="127"/>
      <c r="F3" s="127"/>
      <c r="G3" s="127"/>
      <c r="H3" s="127"/>
      <c r="I3" s="127"/>
      <c r="J3" s="127"/>
      <c r="K3" s="127"/>
      <c r="L3" s="127"/>
      <c r="M3" s="127"/>
      <c r="N3" s="127"/>
      <c r="O3" s="127"/>
      <c r="P3" s="127"/>
      <c r="Q3" s="127"/>
      <c r="R3" s="127"/>
      <c r="S3" s="127"/>
      <c r="T3" s="127"/>
      <c r="U3" s="127"/>
      <c r="V3" s="127"/>
      <c r="W3" s="127"/>
      <c r="X3" s="127"/>
      <c r="Y3" s="127"/>
      <c r="Z3" s="128"/>
      <c r="AA3" s="40"/>
      <c r="AB3" s="40"/>
      <c r="AC3" s="40"/>
      <c r="AD3" s="40"/>
    </row>
    <row r="4" spans="1:30" s="10" customFormat="1" ht="13.9" customHeight="1" thickBot="1" x14ac:dyDescent="0.6">
      <c r="B4" s="140"/>
      <c r="C4" s="136"/>
      <c r="D4" s="136"/>
      <c r="E4" s="136"/>
      <c r="F4" s="136"/>
      <c r="G4" s="136"/>
      <c r="H4" s="136"/>
      <c r="I4" s="136"/>
      <c r="J4" s="136"/>
      <c r="K4" s="136"/>
      <c r="L4" s="136"/>
      <c r="M4" s="136"/>
      <c r="N4" s="9"/>
      <c r="O4" s="9"/>
      <c r="P4" s="9"/>
      <c r="Q4" s="9"/>
      <c r="R4" s="9"/>
      <c r="S4" s="9"/>
      <c r="T4" s="9"/>
      <c r="U4" s="9"/>
      <c r="V4" s="9"/>
      <c r="W4" s="9"/>
      <c r="X4" s="9"/>
      <c r="Y4" s="9"/>
      <c r="Z4" s="36"/>
      <c r="AD4" s="10">
        <v>1</v>
      </c>
    </row>
    <row r="5" spans="1:30" ht="20.7" thickBot="1" x14ac:dyDescent="0.8">
      <c r="B5" s="141" t="s">
        <v>13</v>
      </c>
      <c r="C5" s="142"/>
      <c r="D5" s="142"/>
      <c r="E5" s="142"/>
      <c r="F5" s="142"/>
      <c r="G5" s="142"/>
      <c r="H5" s="142"/>
      <c r="I5" s="142"/>
      <c r="J5" s="142"/>
      <c r="K5" s="142"/>
      <c r="L5" s="142"/>
      <c r="M5" s="142"/>
      <c r="N5" s="143"/>
      <c r="O5" s="25"/>
      <c r="P5" s="141" t="s">
        <v>14</v>
      </c>
      <c r="Q5" s="142"/>
      <c r="R5" s="142"/>
      <c r="S5" s="142"/>
      <c r="T5" s="142"/>
      <c r="U5" s="142"/>
      <c r="V5" s="142"/>
      <c r="W5" s="142"/>
      <c r="X5" s="142"/>
      <c r="Y5" s="142"/>
      <c r="Z5" s="143"/>
    </row>
    <row r="6" spans="1:30" x14ac:dyDescent="0.55000000000000004">
      <c r="B6" s="24"/>
      <c r="C6" s="25"/>
      <c r="D6" s="25"/>
      <c r="E6" s="25"/>
      <c r="F6" s="25"/>
      <c r="G6" s="25"/>
      <c r="H6" s="25"/>
      <c r="I6" s="25"/>
      <c r="J6" s="25"/>
      <c r="K6" s="25" t="s">
        <v>81</v>
      </c>
      <c r="L6" s="25"/>
      <c r="M6" s="25"/>
      <c r="N6" s="25"/>
      <c r="O6" s="25"/>
      <c r="P6" s="25"/>
      <c r="Q6" s="25"/>
      <c r="R6" s="25"/>
      <c r="S6" s="25"/>
      <c r="T6" s="25"/>
      <c r="U6" s="25"/>
      <c r="V6" s="25"/>
      <c r="W6" s="25" t="s">
        <v>81</v>
      </c>
      <c r="X6" s="25"/>
      <c r="Y6" s="25"/>
      <c r="Z6" s="26"/>
    </row>
    <row r="7" spans="1:30" ht="28.8" x14ac:dyDescent="0.55000000000000004">
      <c r="B7" s="24"/>
      <c r="C7" s="25"/>
      <c r="D7" s="93"/>
      <c r="E7" s="25"/>
      <c r="F7" s="94"/>
      <c r="G7" s="94"/>
      <c r="H7" s="94"/>
      <c r="I7" s="94" t="s">
        <v>63</v>
      </c>
      <c r="J7" s="94"/>
      <c r="K7" s="95">
        <f>AVERAGE(K9:K28)</f>
        <v>48.769446845237141</v>
      </c>
      <c r="L7" s="96">
        <f>SUM(L9:L28)</f>
        <v>12943.576067924565</v>
      </c>
      <c r="M7" s="75" t="s">
        <v>74</v>
      </c>
      <c r="N7" s="97">
        <f>SUM(N9:N28)</f>
        <v>1028.1879660425816</v>
      </c>
      <c r="O7" s="97"/>
      <c r="P7" s="25"/>
      <c r="Q7" s="93"/>
      <c r="R7" s="25"/>
      <c r="S7" s="94"/>
      <c r="T7" s="94"/>
      <c r="U7" s="94"/>
      <c r="V7" s="94" t="s">
        <v>64</v>
      </c>
      <c r="W7" s="95">
        <f>AVERAGE(W9:W28)</f>
        <v>50.654771724593886</v>
      </c>
      <c r="X7" s="96">
        <f>SUM(X9:X28)</f>
        <v>26380.231761222683</v>
      </c>
      <c r="Y7" s="75" t="s">
        <v>75</v>
      </c>
      <c r="Z7" s="99">
        <f>SUM(Z9:Z28)</f>
        <v>1934.2242408972452</v>
      </c>
    </row>
    <row r="8" spans="1:30" s="2" customFormat="1" ht="28.8" x14ac:dyDescent="0.55000000000000004">
      <c r="A8" s="31"/>
      <c r="B8" s="27" t="s">
        <v>34</v>
      </c>
      <c r="C8" s="32" t="s">
        <v>39</v>
      </c>
      <c r="D8" s="28" t="s">
        <v>29</v>
      </c>
      <c r="E8" s="28" t="s">
        <v>61</v>
      </c>
      <c r="F8" s="28" t="s">
        <v>66</v>
      </c>
      <c r="G8" s="28" t="s">
        <v>67</v>
      </c>
      <c r="H8" s="28" t="s">
        <v>65</v>
      </c>
      <c r="I8" s="28" t="s">
        <v>68</v>
      </c>
      <c r="J8" s="28"/>
      <c r="K8" s="28" t="s">
        <v>80</v>
      </c>
      <c r="L8" s="28" t="s">
        <v>62</v>
      </c>
      <c r="M8" s="28" t="s">
        <v>71</v>
      </c>
      <c r="N8" s="28" t="s">
        <v>72</v>
      </c>
      <c r="O8" s="28"/>
      <c r="P8" s="32" t="s">
        <v>39</v>
      </c>
      <c r="Q8" s="28" t="s">
        <v>29</v>
      </c>
      <c r="R8" s="28" t="s">
        <v>61</v>
      </c>
      <c r="S8" s="28" t="s">
        <v>66</v>
      </c>
      <c r="T8" s="28" t="s">
        <v>67</v>
      </c>
      <c r="U8" s="28" t="s">
        <v>65</v>
      </c>
      <c r="V8" s="28" t="s">
        <v>68</v>
      </c>
      <c r="W8" s="28" t="s">
        <v>80</v>
      </c>
      <c r="X8" s="28" t="s">
        <v>62</v>
      </c>
      <c r="Y8" s="28" t="s">
        <v>71</v>
      </c>
      <c r="Z8" s="29" t="s">
        <v>72</v>
      </c>
    </row>
    <row r="9" spans="1:30" x14ac:dyDescent="0.55000000000000004">
      <c r="B9" s="41" t="s">
        <v>84</v>
      </c>
      <c r="C9" s="79">
        <f>'Subcli Mast CALC (0.5 SCS)'!E14</f>
        <v>1</v>
      </c>
      <c r="D9" s="101">
        <f>'Subcli Mast CALC (0.5 SCS)'!M14</f>
        <v>2.4820379107666914</v>
      </c>
      <c r="E9" s="101">
        <f>'Clin Mast CALC (0.5 SCS)'!M14</f>
        <v>23.846080863582372</v>
      </c>
      <c r="F9" s="101">
        <f>IF('Costs and antib use 0.5 SCS'!C9=0,0,' DATA - Farm inputs'!$C$60)</f>
        <v>13.45</v>
      </c>
      <c r="G9" s="101">
        <f>IF(' DATA - Farm inputs'!$C$49="Yes",' DATA - Farm inputs'!$C$53,0)</f>
        <v>8.25</v>
      </c>
      <c r="H9" s="101">
        <f>G9+F9</f>
        <v>21.7</v>
      </c>
      <c r="I9" s="79">
        <f>'Subcli Mast CALC (0.5 SCS)'!F14</f>
        <v>86</v>
      </c>
      <c r="J9" s="79"/>
      <c r="K9" s="102">
        <f>D9+E9+H9</f>
        <v>48.028118774349068</v>
      </c>
      <c r="L9" s="101">
        <f>(H9+E9+D9)*I9</f>
        <v>4130.4182145940194</v>
      </c>
      <c r="M9" s="71">
        <f>IF(C9=0,0,' DATA - Farm inputs'!$C$59)+('Clin Mast CALC (0.5 SCS)'!K14)/100*' DATA - Farm inputs'!$C$62</f>
        <v>4.2422889744318466</v>
      </c>
      <c r="N9" s="79">
        <f>M9*I9</f>
        <v>364.83685180113883</v>
      </c>
      <c r="O9" s="79"/>
      <c r="P9" s="79">
        <f>'Subcli Mast CALC (0.5 SCS)'!E38</f>
        <v>1</v>
      </c>
      <c r="Q9" s="101">
        <f>'Subcli Mast CALC (0.5 SCS)'!M38</f>
        <v>3.4450957509465838</v>
      </c>
      <c r="R9" s="101">
        <f>'Clin Mast CALC (0.5 SCS)'!M38</f>
        <v>24.34485494675409</v>
      </c>
      <c r="S9" s="101">
        <f>IF(P9=0,0,' DATA - Farm inputs'!$C$60)</f>
        <v>13.45</v>
      </c>
      <c r="T9" s="101">
        <f>IF(' DATA - Farm inputs'!$C$49="Yes",' DATA - Farm inputs'!$C$53,0)</f>
        <v>8.25</v>
      </c>
      <c r="U9" s="101">
        <f>T9+S9</f>
        <v>21.7</v>
      </c>
      <c r="V9" s="79">
        <f>'Subcli Mast CALC (0.5 SCS)'!F38</f>
        <v>35</v>
      </c>
      <c r="W9" s="102">
        <f>U9+R9+Q9</f>
        <v>49.489950697700671</v>
      </c>
      <c r="X9" s="101">
        <f>(U9+R9+Q9)*V9</f>
        <v>1732.1482744195234</v>
      </c>
      <c r="Y9" s="71">
        <f>IF(P9=0,0,' DATA - Farm inputs'!$C$59)+'Clin Mast CALC (0.5 SCS)'!K38/100*' DATA - Farm inputs'!$C$62</f>
        <v>4.2473567866973596</v>
      </c>
      <c r="Z9" s="104">
        <f>Y9*V9</f>
        <v>148.65748753440758</v>
      </c>
    </row>
    <row r="10" spans="1:30" x14ac:dyDescent="0.55000000000000004">
      <c r="B10" s="41" t="s">
        <v>85</v>
      </c>
      <c r="C10" s="79">
        <f>'Subcli Mast CALC (0.5 SCS)'!E15</f>
        <v>1</v>
      </c>
      <c r="D10" s="101">
        <f>'Subcli Mast CALC (0.5 SCS)'!M15</f>
        <v>2.584608161284045</v>
      </c>
      <c r="E10" s="101">
        <f>'Clin Mast CALC (0.5 SCS)'!M15</f>
        <v>34.064771618253218</v>
      </c>
      <c r="F10" s="101">
        <f>IF('Costs and antib use 0.5 SCS'!C10=0,0,' DATA - Farm inputs'!$C$60)</f>
        <v>13.45</v>
      </c>
      <c r="G10" s="101">
        <f>IF(' DATA - Farm inputs'!$C$49="Yes",' DATA - Farm inputs'!$C$53,0)</f>
        <v>8.25</v>
      </c>
      <c r="H10" s="101">
        <f t="shared" ref="H10:H28" si="0">G10+F10</f>
        <v>21.7</v>
      </c>
      <c r="I10" s="79">
        <f>'Subcli Mast CALC (0.5 SCS)'!F15</f>
        <v>34</v>
      </c>
      <c r="J10" s="79"/>
      <c r="K10" s="102">
        <f t="shared" ref="K10:K28" si="1">D10+E10+H10</f>
        <v>58.349379779537259</v>
      </c>
      <c r="L10" s="101">
        <f t="shared" ref="L10:L28" si="2">(H10+E10+D10)*I10</f>
        <v>1983.878912504267</v>
      </c>
      <c r="M10" s="71">
        <f>IF(C10=0,0,' DATA - Farm inputs'!$C$59)+('Clin Mast CALC (0.5 SCS)'!K15)/100*' DATA - Farm inputs'!$C$62</f>
        <v>4.346116354584975</v>
      </c>
      <c r="N10" s="79">
        <f t="shared" ref="N10:N28" si="3">M10*I10</f>
        <v>147.76795605588916</v>
      </c>
      <c r="O10" s="79"/>
      <c r="P10" s="79">
        <f>'Subcli Mast CALC (0.5 SCS)'!E39</f>
        <v>1</v>
      </c>
      <c r="Q10" s="101">
        <f>'Subcli Mast CALC (0.5 SCS)'!M39</f>
        <v>3.5802301586403278</v>
      </c>
      <c r="R10" s="101">
        <f>'Clin Mast CALC (0.5 SCS)'!M39</f>
        <v>34.755443822612563</v>
      </c>
      <c r="S10" s="101">
        <f>IF(P10=0,0,' DATA - Farm inputs'!$C$60)</f>
        <v>13.45</v>
      </c>
      <c r="T10" s="101">
        <f>IF(' DATA - Farm inputs'!$C$49="Yes",' DATA - Farm inputs'!$C$53,0)</f>
        <v>8.25</v>
      </c>
      <c r="U10" s="101">
        <f t="shared" ref="U10:U28" si="4">T10+S10</f>
        <v>21.7</v>
      </c>
      <c r="V10" s="79">
        <f>'Subcli Mast CALC (0.5 SCS)'!F39</f>
        <v>23</v>
      </c>
      <c r="W10" s="102">
        <f t="shared" ref="W10:W28" si="5">U10+R10+Q10</f>
        <v>60.035673981252891</v>
      </c>
      <c r="X10" s="101">
        <f t="shared" ref="X10:X28" si="6">(U10+R10+Q10)*V10</f>
        <v>1380.8205015688166</v>
      </c>
      <c r="Y10" s="71">
        <f>IF(P10=0,0,' DATA - Farm inputs'!$C$59)+'Clin Mast CALC (0.5 SCS)'!K39/100*' DATA - Farm inputs'!$C$62</f>
        <v>4.3531339547105521</v>
      </c>
      <c r="Z10" s="104">
        <f t="shared" ref="Z10:Z28" si="7">Y10*V10</f>
        <v>100.12208095834269</v>
      </c>
    </row>
    <row r="11" spans="1:30" x14ac:dyDescent="0.55000000000000004">
      <c r="B11" s="41" t="s">
        <v>86</v>
      </c>
      <c r="C11" s="79">
        <f>'Subcli Mast CALC (0.5 SCS)'!E16</f>
        <v>1</v>
      </c>
      <c r="D11" s="101">
        <f>'Subcli Mast CALC (0.5 SCS)'!M16</f>
        <v>2.5960264749657509</v>
      </c>
      <c r="E11" s="101">
        <f>'Clin Mast CALC (0.5 SCS)'!M16</f>
        <v>30.537833854981454</v>
      </c>
      <c r="F11" s="101">
        <f>IF('Costs and antib use 0.5 SCS'!C11=0,0,' DATA - Farm inputs'!$C$60)</f>
        <v>13.45</v>
      </c>
      <c r="G11" s="101">
        <f>IF(' DATA - Farm inputs'!$C$49="Yes",' DATA - Farm inputs'!$C$53,0)</f>
        <v>8.25</v>
      </c>
      <c r="H11" s="101">
        <f t="shared" si="0"/>
        <v>21.7</v>
      </c>
      <c r="I11" s="79">
        <f>'Subcli Mast CALC (0.5 SCS)'!F16</f>
        <v>26</v>
      </c>
      <c r="J11" s="79"/>
      <c r="K11" s="102">
        <f t="shared" si="1"/>
        <v>54.8338603299472</v>
      </c>
      <c r="L11" s="101">
        <f t="shared" si="2"/>
        <v>1425.6803685786274</v>
      </c>
      <c r="M11" s="71">
        <f>IF(C11=0,0,' DATA - Farm inputs'!$C$59)+('Clin Mast CALC (0.5 SCS)'!K16)/100*' DATA - Farm inputs'!$C$62</f>
        <v>4.3102807747915204</v>
      </c>
      <c r="N11" s="79">
        <f t="shared" si="3"/>
        <v>112.06730014457953</v>
      </c>
      <c r="O11" s="79"/>
      <c r="P11" s="79">
        <f>'Subcli Mast CALC (0.5 SCS)'!E40</f>
        <v>1</v>
      </c>
      <c r="Q11" s="101">
        <f>'Subcli Mast CALC (0.5 SCS)'!M40</f>
        <v>3.5950917432093088</v>
      </c>
      <c r="R11" s="101">
        <f>'Clin Mast CALC (0.5 SCS)'!M40</f>
        <v>31.164286814120686</v>
      </c>
      <c r="S11" s="101">
        <f>IF(P11=0,0,' DATA - Farm inputs'!$C$60)</f>
        <v>13.45</v>
      </c>
      <c r="T11" s="101">
        <f>IF(' DATA - Farm inputs'!$C$49="Yes",' DATA - Farm inputs'!$C$53,0)</f>
        <v>8.25</v>
      </c>
      <c r="U11" s="101">
        <f t="shared" si="4"/>
        <v>21.7</v>
      </c>
      <c r="V11" s="79">
        <f>'Subcli Mast CALC (0.5 SCS)'!F40</f>
        <v>42</v>
      </c>
      <c r="W11" s="102">
        <f t="shared" si="5"/>
        <v>56.459378557329998</v>
      </c>
      <c r="X11" s="101">
        <f t="shared" si="6"/>
        <v>2371.29389940786</v>
      </c>
      <c r="Y11" s="71">
        <f>IF(P11=0,0,' DATA - Farm inputs'!$C$59)+'Clin Mast CALC (0.5 SCS)'!K40/100*' DATA - Farm inputs'!$C$62</f>
        <v>4.3166458729335568</v>
      </c>
      <c r="Z11" s="104">
        <f t="shared" si="7"/>
        <v>181.29912666320939</v>
      </c>
    </row>
    <row r="12" spans="1:30" x14ac:dyDescent="0.55000000000000004">
      <c r="B12" s="41" t="s">
        <v>87</v>
      </c>
      <c r="C12" s="79">
        <f>'Subcli Mast CALC (0.5 SCS)'!E17</f>
        <v>1</v>
      </c>
      <c r="D12" s="101">
        <f>'Subcli Mast CALC (0.5 SCS)'!M17</f>
        <v>2.6863913352823232</v>
      </c>
      <c r="E12" s="101">
        <f>'Clin Mast CALC (0.5 SCS)'!M17</f>
        <v>32.968453511600437</v>
      </c>
      <c r="F12" s="101">
        <f>IF('Costs and antib use 0.5 SCS'!C12=0,0,' DATA - Farm inputs'!$C$60)</f>
        <v>13.45</v>
      </c>
      <c r="G12" s="101">
        <f>IF(' DATA - Farm inputs'!$C$49="Yes",' DATA - Farm inputs'!$C$53,0)</f>
        <v>8.25</v>
      </c>
      <c r="H12" s="101">
        <f t="shared" si="0"/>
        <v>21.7</v>
      </c>
      <c r="I12" s="79">
        <f>'Subcli Mast CALC (0.5 SCS)'!F17</f>
        <v>22</v>
      </c>
      <c r="J12" s="79"/>
      <c r="K12" s="102">
        <f t="shared" si="1"/>
        <v>57.354844846882756</v>
      </c>
      <c r="L12" s="101">
        <f t="shared" si="2"/>
        <v>1261.8065866314207</v>
      </c>
      <c r="M12" s="71">
        <f>IF(C12=0,0,' DATA - Farm inputs'!$C$59)+('Clin Mast CALC (0.5 SCS)'!K17)/100*' DATA - Farm inputs'!$C$62</f>
        <v>4.3349771744726731</v>
      </c>
      <c r="N12" s="79">
        <f t="shared" si="3"/>
        <v>95.369497838398814</v>
      </c>
      <c r="O12" s="79"/>
      <c r="P12" s="79">
        <f>'Subcli Mast CALC (0.5 SCS)'!E41</f>
        <v>1</v>
      </c>
      <c r="Q12" s="101">
        <f>'Subcli Mast CALC (0.5 SCS)'!M41</f>
        <v>3.7133049396653486</v>
      </c>
      <c r="R12" s="101">
        <f>'Clin Mast CALC (0.5 SCS)'!M41</f>
        <v>33.638723266288878</v>
      </c>
      <c r="S12" s="101">
        <f>IF(P12=0,0,' DATA - Farm inputs'!$C$60)</f>
        <v>13.45</v>
      </c>
      <c r="T12" s="101">
        <f>IF(' DATA - Farm inputs'!$C$49="Yes",' DATA - Farm inputs'!$C$53,0)</f>
        <v>8.25</v>
      </c>
      <c r="U12" s="101">
        <f t="shared" si="4"/>
        <v>21.7</v>
      </c>
      <c r="V12" s="79">
        <f>'Subcli Mast CALC (0.5 SCS)'!F41</f>
        <v>39</v>
      </c>
      <c r="W12" s="102">
        <f t="shared" si="5"/>
        <v>59.05202820595423</v>
      </c>
      <c r="X12" s="101">
        <f t="shared" si="6"/>
        <v>2303.029100032215</v>
      </c>
      <c r="Y12" s="71">
        <f>IF(P12=0,0,' DATA - Farm inputs'!$C$59)+'Clin Mast CALC (0.5 SCS)'!K41/100*' DATA - Farm inputs'!$C$62</f>
        <v>4.3417874747641623</v>
      </c>
      <c r="Z12" s="104">
        <f t="shared" si="7"/>
        <v>169.32971151580233</v>
      </c>
    </row>
    <row r="13" spans="1:30" x14ac:dyDescent="0.55000000000000004">
      <c r="B13" s="41" t="s">
        <v>88</v>
      </c>
      <c r="C13" s="79">
        <f>'Subcli Mast CALC (0.5 SCS)'!E18</f>
        <v>1</v>
      </c>
      <c r="D13" s="101">
        <f>'Subcli Mast CALC (0.5 SCS)'!M18</f>
        <v>2.8276471953788862</v>
      </c>
      <c r="E13" s="101">
        <f>'Clin Mast CALC (0.5 SCS)'!M18</f>
        <v>25.0081535273466</v>
      </c>
      <c r="F13" s="101">
        <f>IF('Costs and antib use 0.5 SCS'!C13=0,0,' DATA - Farm inputs'!$C$60)</f>
        <v>13.45</v>
      </c>
      <c r="G13" s="101">
        <f>IF(' DATA - Farm inputs'!$C$49="Yes",' DATA - Farm inputs'!$C$53,0)</f>
        <v>8.25</v>
      </c>
      <c r="H13" s="101">
        <f t="shared" si="0"/>
        <v>21.7</v>
      </c>
      <c r="I13" s="79">
        <f>'Subcli Mast CALC (0.5 SCS)'!F18</f>
        <v>25</v>
      </c>
      <c r="J13" s="79"/>
      <c r="K13" s="102">
        <f t="shared" si="1"/>
        <v>49.535800722725483</v>
      </c>
      <c r="L13" s="101">
        <f t="shared" si="2"/>
        <v>1238.395018068137</v>
      </c>
      <c r="M13" s="71">
        <f>IF(C13=0,0,' DATA - Farm inputs'!$C$59)+('Clin Mast CALC (0.5 SCS)'!K18)/100*' DATA - Farm inputs'!$C$62</f>
        <v>4.2540962561201647</v>
      </c>
      <c r="N13" s="79">
        <f t="shared" si="3"/>
        <v>106.35240640300412</v>
      </c>
      <c r="O13" s="79"/>
      <c r="P13" s="79">
        <f>'Subcli Mast CALC (0.5 SCS)'!E42</f>
        <v>1</v>
      </c>
      <c r="Q13" s="101">
        <f>'Subcli Mast CALC (0.5 SCS)'!M42</f>
        <v>3.8973753849241923</v>
      </c>
      <c r="R13" s="101">
        <f>'Clin Mast CALC (0.5 SCS)'!M42</f>
        <v>25.529338744013163</v>
      </c>
      <c r="S13" s="101">
        <f>IF(P13=0,0,' DATA - Farm inputs'!$C$60)</f>
        <v>13.45</v>
      </c>
      <c r="T13" s="101">
        <f>IF(' DATA - Farm inputs'!$C$49="Yes",' DATA - Farm inputs'!$C$53,0)</f>
        <v>8.25</v>
      </c>
      <c r="U13" s="101">
        <f t="shared" si="4"/>
        <v>21.7</v>
      </c>
      <c r="V13" s="79">
        <f>'Subcli Mast CALC (0.5 SCS)'!F42</f>
        <v>61</v>
      </c>
      <c r="W13" s="102">
        <f t="shared" si="5"/>
        <v>51.126714128937351</v>
      </c>
      <c r="X13" s="101">
        <f t="shared" si="6"/>
        <v>3118.7295618651783</v>
      </c>
      <c r="Y13" s="71">
        <f>IF(P13=0,0,' DATA - Farm inputs'!$C$59)+'Clin Mast CALC (0.5 SCS)'!K42/100*' DATA - Farm inputs'!$C$62</f>
        <v>4.2593917775250274</v>
      </c>
      <c r="Z13" s="104">
        <f t="shared" si="7"/>
        <v>259.82289842902668</v>
      </c>
    </row>
    <row r="14" spans="1:30" x14ac:dyDescent="0.55000000000000004">
      <c r="B14" s="41" t="s">
        <v>89</v>
      </c>
      <c r="C14" s="79">
        <f>'Subcli Mast CALC (0.5 SCS)'!E19</f>
        <v>1</v>
      </c>
      <c r="D14" s="101">
        <f>'Subcli Mast CALC (0.5 SCS)'!M19</f>
        <v>3.0864757790478028</v>
      </c>
      <c r="E14" s="101">
        <f>'Clin Mast CALC (0.5 SCS)'!M19</f>
        <v>37.318705078298898</v>
      </c>
      <c r="F14" s="101">
        <f>IF('Costs and antib use 0.5 SCS'!C14=0,0,' DATA - Farm inputs'!$C$60)</f>
        <v>13.45</v>
      </c>
      <c r="G14" s="101">
        <f>IF(' DATA - Farm inputs'!$C$49="Yes",' DATA - Farm inputs'!$C$53,0)</f>
        <v>8.25</v>
      </c>
      <c r="H14" s="101">
        <f t="shared" si="0"/>
        <v>21.7</v>
      </c>
      <c r="I14" s="79">
        <f>'Subcli Mast CALC (0.5 SCS)'!F19</f>
        <v>17</v>
      </c>
      <c r="J14" s="79"/>
      <c r="K14" s="102">
        <f t="shared" si="1"/>
        <v>62.105180857346696</v>
      </c>
      <c r="L14" s="101">
        <f t="shared" si="2"/>
        <v>1055.7880745748939</v>
      </c>
      <c r="M14" s="71">
        <f>IF(C14=0,0,' DATA - Farm inputs'!$C$59)+('Clin Mast CALC (0.5 SCS)'!K19)/100*' DATA - Farm inputs'!$C$62</f>
        <v>4.3791780641973066</v>
      </c>
      <c r="N14" s="79">
        <f t="shared" si="3"/>
        <v>74.44602709135421</v>
      </c>
      <c r="O14" s="79"/>
      <c r="P14" s="79">
        <f>'Subcli Mast CALC (0.5 SCS)'!E43</f>
        <v>1</v>
      </c>
      <c r="Q14" s="101">
        <f>'Subcli Mast CALC (0.5 SCS)'!M43</f>
        <v>4.2313711398203973</v>
      </c>
      <c r="R14" s="101">
        <f>'Clin Mast CALC (0.5 SCS)'!M43</f>
        <v>38.064405944459516</v>
      </c>
      <c r="S14" s="101">
        <f>IF(P14=0,0,' DATA - Farm inputs'!$C$60)</f>
        <v>13.45</v>
      </c>
      <c r="T14" s="101">
        <f>IF(' DATA - Farm inputs'!$C$49="Yes",' DATA - Farm inputs'!$C$53,0)</f>
        <v>8.25</v>
      </c>
      <c r="U14" s="101">
        <f t="shared" si="4"/>
        <v>21.7</v>
      </c>
      <c r="V14" s="79">
        <f>'Subcli Mast CALC (0.5 SCS)'!F43</f>
        <v>64</v>
      </c>
      <c r="W14" s="102">
        <f t="shared" si="5"/>
        <v>63.995777084279908</v>
      </c>
      <c r="X14" s="101">
        <f t="shared" si="6"/>
        <v>4095.7297333939141</v>
      </c>
      <c r="Y14" s="71">
        <f>IF(P14=0,0,' DATA - Farm inputs'!$C$59)+'Clin Mast CALC (0.5 SCS)'!K43/100*' DATA - Farm inputs'!$C$62</f>
        <v>4.3867547850483595</v>
      </c>
      <c r="Z14" s="104">
        <f t="shared" si="7"/>
        <v>280.75230624309501</v>
      </c>
    </row>
    <row r="15" spans="1:30" x14ac:dyDescent="0.55000000000000004">
      <c r="B15" s="41" t="s">
        <v>90</v>
      </c>
      <c r="C15" s="79">
        <f>'Subcli Mast CALC (0.5 SCS)'!E20</f>
        <v>1</v>
      </c>
      <c r="D15" s="101">
        <f>'Subcli Mast CALC (0.5 SCS)'!M20</f>
        <v>3.2881713636172738</v>
      </c>
      <c r="E15" s="101">
        <f>'Clin Mast CALC (0.5 SCS)'!M20</f>
        <v>55.528039989009123</v>
      </c>
      <c r="F15" s="101">
        <f>IF('Costs and antib use 0.5 SCS'!C15=0,0,' DATA - Farm inputs'!$C$60)</f>
        <v>13.45</v>
      </c>
      <c r="G15" s="101">
        <f>IF(' DATA - Farm inputs'!$C$49="Yes",' DATA - Farm inputs'!$C$53,0)</f>
        <v>8.25</v>
      </c>
      <c r="H15" s="101">
        <f t="shared" si="0"/>
        <v>21.7</v>
      </c>
      <c r="I15" s="79">
        <f>'Subcli Mast CALC (0.5 SCS)'!F20</f>
        <v>15</v>
      </c>
      <c r="J15" s="79"/>
      <c r="K15" s="102">
        <f t="shared" si="1"/>
        <v>80.516211352626399</v>
      </c>
      <c r="L15" s="101">
        <f t="shared" si="2"/>
        <v>1207.7431702893959</v>
      </c>
      <c r="M15" s="71">
        <f>IF(C15=0,0,' DATA - Farm inputs'!$C$59)+('Clin Mast CALC (0.5 SCS)'!K20)/100*' DATA - Farm inputs'!$C$62</f>
        <v>4.5641946757672134</v>
      </c>
      <c r="N15" s="79">
        <f t="shared" si="3"/>
        <v>68.462920136508203</v>
      </c>
      <c r="O15" s="79"/>
      <c r="P15" s="79">
        <f>'Subcli Mast CALC (0.5 SCS)'!E44</f>
        <v>1</v>
      </c>
      <c r="Q15" s="101">
        <f>'Subcli Mast CALC (0.5 SCS)'!M44</f>
        <v>4.4895447575767413</v>
      </c>
      <c r="R15" s="101">
        <f>'Clin Mast CALC (0.5 SCS)'!M44</f>
        <v>56.54727901241624</v>
      </c>
      <c r="S15" s="101">
        <f>IF(P15=0,0,' DATA - Farm inputs'!$C$60)</f>
        <v>13.45</v>
      </c>
      <c r="T15" s="101">
        <f>IF(' DATA - Farm inputs'!$C$49="Yes",' DATA - Farm inputs'!$C$53,0)</f>
        <v>8.25</v>
      </c>
      <c r="U15" s="101">
        <f t="shared" si="4"/>
        <v>21.7</v>
      </c>
      <c r="V15" s="79">
        <f>'Subcli Mast CALC (0.5 SCS)'!F44</f>
        <v>66</v>
      </c>
      <c r="W15" s="102">
        <f t="shared" si="5"/>
        <v>82.736823769992981</v>
      </c>
      <c r="X15" s="101">
        <f t="shared" si="6"/>
        <v>5460.6303688195367</v>
      </c>
      <c r="Y15" s="71">
        <f>IF(P15=0,0,' DATA - Farm inputs'!$C$59)+'Clin Mast CALC (0.5 SCS)'!K44/100*' DATA - Farm inputs'!$C$62</f>
        <v>4.5745506910426359</v>
      </c>
      <c r="Z15" s="104">
        <f t="shared" si="7"/>
        <v>301.92034560881399</v>
      </c>
    </row>
    <row r="16" spans="1:30" x14ac:dyDescent="0.55000000000000004">
      <c r="B16" s="41" t="s">
        <v>91</v>
      </c>
      <c r="C16" s="79">
        <f>'Subcli Mast CALC (0.5 SCS)'!E21</f>
        <v>1</v>
      </c>
      <c r="D16" s="101">
        <f>'Subcli Mast CALC (0.5 SCS)'!M21</f>
        <v>3.5451231637766241</v>
      </c>
      <c r="E16" s="101">
        <f>'Clin Mast CALC (0.5 SCS)'!M21</f>
        <v>16.014891692396702</v>
      </c>
      <c r="F16" s="101">
        <f>IF('Costs and antib use 0.5 SCS'!C16=0,0,' DATA - Farm inputs'!$C$60)</f>
        <v>13.45</v>
      </c>
      <c r="G16" s="101">
        <f>IF(' DATA - Farm inputs'!$C$49="Yes",' DATA - Farm inputs'!$C$53,0)</f>
        <v>8.25</v>
      </c>
      <c r="H16" s="101">
        <f t="shared" si="0"/>
        <v>21.7</v>
      </c>
      <c r="I16" s="79">
        <f>'Subcli Mast CALC (0.5 SCS)'!F21</f>
        <v>10</v>
      </c>
      <c r="J16" s="79"/>
      <c r="K16" s="102">
        <f t="shared" si="1"/>
        <v>41.260014856173328</v>
      </c>
      <c r="L16" s="101">
        <f t="shared" si="2"/>
        <v>412.60014856173325</v>
      </c>
      <c r="M16" s="71">
        <f>IF(C16=0,0,' DATA - Farm inputs'!$C$59)+('Clin Mast CALC (0.5 SCS)'!K21)/100*' DATA - Farm inputs'!$C$62</f>
        <v>4.1627198912050059</v>
      </c>
      <c r="N16" s="79">
        <f t="shared" si="3"/>
        <v>41.627198912050062</v>
      </c>
      <c r="O16" s="79"/>
      <c r="P16" s="79">
        <f>'Subcli Mast CALC (0.5 SCS)'!E45</f>
        <v>1</v>
      </c>
      <c r="Q16" s="101">
        <f>'Subcli Mast CALC (0.5 SCS)'!M45</f>
        <v>4.8154045007839326</v>
      </c>
      <c r="R16" s="101">
        <f>'Clin Mast CALC (0.5 SCS)'!M45</f>
        <v>16.359755929286919</v>
      </c>
      <c r="S16" s="101">
        <f>IF(P16=0,0,' DATA - Farm inputs'!$C$60)</f>
        <v>13.45</v>
      </c>
      <c r="T16" s="101">
        <f>IF(' DATA - Farm inputs'!$C$49="Yes",' DATA - Farm inputs'!$C$53,0)</f>
        <v>8.25</v>
      </c>
      <c r="U16" s="101">
        <f t="shared" si="4"/>
        <v>21.7</v>
      </c>
      <c r="V16" s="79">
        <f>'Subcli Mast CALC (0.5 SCS)'!F45</f>
        <v>49</v>
      </c>
      <c r="W16" s="102">
        <f t="shared" si="5"/>
        <v>42.875160430070856</v>
      </c>
      <c r="X16" s="101">
        <f t="shared" si="6"/>
        <v>2100.8828610734718</v>
      </c>
      <c r="Y16" s="71">
        <f>IF(P16=0,0,' DATA - Farm inputs'!$C$59)+'Clin Mast CALC (0.5 SCS)'!K45/100*' DATA - Farm inputs'!$C$62</f>
        <v>4.1662238968633094</v>
      </c>
      <c r="Z16" s="104">
        <f t="shared" si="7"/>
        <v>204.14497094630215</v>
      </c>
    </row>
    <row r="17" spans="2:26" x14ac:dyDescent="0.55000000000000004">
      <c r="B17" s="41" t="s">
        <v>92</v>
      </c>
      <c r="C17" s="79">
        <f>'Subcli Mast CALC (0.5 SCS)'!E22</f>
        <v>1</v>
      </c>
      <c r="D17" s="101">
        <f>'Subcli Mast CALC (0.5 SCS)'!M22</f>
        <v>3.7261897595366209</v>
      </c>
      <c r="E17" s="101">
        <f>'Clin Mast CALC (0.5 SCS)'!M22</f>
        <v>32.822455756475705</v>
      </c>
      <c r="F17" s="101">
        <f>IF('Costs and antib use 0.5 SCS'!C17=0,0,' DATA - Farm inputs'!$C$60)</f>
        <v>13.45</v>
      </c>
      <c r="G17" s="101">
        <f>IF(' DATA - Farm inputs'!$C$49="Yes",' DATA - Farm inputs'!$C$53,0)</f>
        <v>8.25</v>
      </c>
      <c r="H17" s="101">
        <f t="shared" si="0"/>
        <v>21.7</v>
      </c>
      <c r="I17" s="79">
        <f>'Subcli Mast CALC (0.5 SCS)'!F22</f>
        <v>1</v>
      </c>
      <c r="J17" s="79"/>
      <c r="K17" s="102">
        <f t="shared" si="1"/>
        <v>58.248645516012331</v>
      </c>
      <c r="L17" s="101">
        <f t="shared" si="2"/>
        <v>58.248645516012331</v>
      </c>
      <c r="M17" s="71">
        <f>IF(C17=0,0,' DATA - Farm inputs'!$C$59)+('Clin Mast CALC (0.5 SCS)'!K22)/100*' DATA - Farm inputs'!$C$62</f>
        <v>4.3334937589562657</v>
      </c>
      <c r="N17" s="79">
        <f t="shared" si="3"/>
        <v>4.3334937589562657</v>
      </c>
      <c r="O17" s="79"/>
      <c r="P17" s="79">
        <f>'Subcli Mast CALC (0.5 SCS)'!E46</f>
        <v>1</v>
      </c>
      <c r="Q17" s="101">
        <f>'Subcli Mast CALC (0.5 SCS)'!M46</f>
        <v>5.0431161352866445</v>
      </c>
      <c r="R17" s="101">
        <f>'Clin Mast CALC (0.5 SCS)'!M46</f>
        <v>33.484030219249483</v>
      </c>
      <c r="S17" s="101">
        <f>IF(P17=0,0,' DATA - Farm inputs'!$C$60)</f>
        <v>13.45</v>
      </c>
      <c r="T17" s="101">
        <f>IF(' DATA - Farm inputs'!$C$49="Yes",' DATA - Farm inputs'!$C$53,0)</f>
        <v>8.25</v>
      </c>
      <c r="U17" s="101">
        <f t="shared" si="4"/>
        <v>21.7</v>
      </c>
      <c r="V17" s="79">
        <f>'Subcli Mast CALC (0.5 SCS)'!F46</f>
        <v>27</v>
      </c>
      <c r="W17" s="102">
        <f t="shared" si="5"/>
        <v>60.227146354536124</v>
      </c>
      <c r="X17" s="101">
        <f t="shared" si="6"/>
        <v>1626.1329515724753</v>
      </c>
      <c r="Y17" s="71">
        <f>IF(P17=0,0,' DATA - Farm inputs'!$C$59)+'Clin Mast CALC (0.5 SCS)'!K46/100*' DATA - Farm inputs'!$C$62</f>
        <v>4.3402157104170849</v>
      </c>
      <c r="Z17" s="104">
        <f t="shared" si="7"/>
        <v>117.1858241812613</v>
      </c>
    </row>
    <row r="18" spans="2:26" x14ac:dyDescent="0.55000000000000004">
      <c r="B18" s="41" t="s">
        <v>93</v>
      </c>
      <c r="C18" s="79">
        <f>'Subcli Mast CALC (0.5 SCS)'!E23</f>
        <v>1</v>
      </c>
      <c r="D18" s="101">
        <f>'Subcli Mast CALC (0.5 SCS)'!M23</f>
        <v>4.3035515414007435</v>
      </c>
      <c r="E18" s="101">
        <f>'Clin Mast CALC (0.5 SCS)'!M23</f>
        <v>27.16072686494795</v>
      </c>
      <c r="F18" s="101">
        <f>IF('Costs and antib use 0.5 SCS'!C18=0,0,' DATA - Farm inputs'!$C$60)</f>
        <v>13.45</v>
      </c>
      <c r="G18" s="101">
        <f>IF(' DATA - Farm inputs'!$C$49="Yes",' DATA - Farm inputs'!$C$53,0)</f>
        <v>8.25</v>
      </c>
      <c r="H18" s="101">
        <f t="shared" si="0"/>
        <v>21.7</v>
      </c>
      <c r="I18" s="79">
        <f>'Subcli Mast CALC (0.5 SCS)'!F23</f>
        <v>2</v>
      </c>
      <c r="J18" s="79"/>
      <c r="K18" s="102">
        <f t="shared" si="1"/>
        <v>53.164278406348693</v>
      </c>
      <c r="L18" s="101">
        <f t="shared" si="2"/>
        <v>106.32855681269739</v>
      </c>
      <c r="M18" s="71">
        <f>IF(C18=0,0,' DATA - Farm inputs'!$C$59)+('Clin Mast CALC (0.5 SCS)'!K23)/100*' DATA - Farm inputs'!$C$62</f>
        <v>4.2759675560348303</v>
      </c>
      <c r="N18" s="79">
        <f t="shared" si="3"/>
        <v>8.5519351120696605</v>
      </c>
      <c r="O18" s="79"/>
      <c r="P18" s="79">
        <f>'Subcli Mast CALC (0.5 SCS)'!E47</f>
        <v>1</v>
      </c>
      <c r="Q18" s="101">
        <f>'Subcli Mast CALC (0.5 SCS)'!M47</f>
        <v>5.7569272850505628</v>
      </c>
      <c r="R18" s="101">
        <f>'Clin Mast CALC (0.5 SCS)'!M47</f>
        <v>27.72109563560484</v>
      </c>
      <c r="S18" s="101">
        <f>IF(P18=0,0,' DATA - Farm inputs'!$C$60)</f>
        <v>13.45</v>
      </c>
      <c r="T18" s="101">
        <f>IF(' DATA - Farm inputs'!$C$49="Yes",' DATA - Farm inputs'!$C$53,0)</f>
        <v>8.25</v>
      </c>
      <c r="U18" s="101">
        <f t="shared" si="4"/>
        <v>21.7</v>
      </c>
      <c r="V18" s="79">
        <f>'Subcli Mast CALC (0.5 SCS)'!F47</f>
        <v>17</v>
      </c>
      <c r="W18" s="102">
        <f t="shared" si="5"/>
        <v>55.178022920655408</v>
      </c>
      <c r="X18" s="101">
        <f t="shared" si="6"/>
        <v>938.02638965114193</v>
      </c>
      <c r="Y18" s="71">
        <f>IF(P18=0,0,' DATA - Farm inputs'!$C$59)+'Clin Mast CALC (0.5 SCS)'!K47/100*' DATA - Farm inputs'!$C$62</f>
        <v>4.2816612033692829</v>
      </c>
      <c r="Z18" s="104">
        <f t="shared" si="7"/>
        <v>72.788240457277809</v>
      </c>
    </row>
    <row r="19" spans="2:26" x14ac:dyDescent="0.55000000000000004">
      <c r="B19" s="41" t="s">
        <v>94</v>
      </c>
      <c r="C19" s="79">
        <f>'Subcli Mast CALC (0.5 SCS)'!E24</f>
        <v>1</v>
      </c>
      <c r="D19" s="101">
        <f>'Subcli Mast CALC (0.5 SCS)'!M24</f>
        <v>4.338851416126988</v>
      </c>
      <c r="E19" s="101">
        <f>'Clin Mast CALC (0.5 SCS)'!M24</f>
        <v>36.649520377235874</v>
      </c>
      <c r="F19" s="101">
        <f>IF('Costs and antib use 0.5 SCS'!C19=0,0,' DATA - Farm inputs'!$C$60)</f>
        <v>13.45</v>
      </c>
      <c r="G19" s="101">
        <f>IF(' DATA - Farm inputs'!$C$49="Yes",' DATA - Farm inputs'!$C$53,0)</f>
        <v>8.25</v>
      </c>
      <c r="H19" s="101">
        <f t="shared" si="0"/>
        <v>21.7</v>
      </c>
      <c r="I19" s="79">
        <f>'Subcli Mast CALC (0.5 SCS)'!F24</f>
        <v>1</v>
      </c>
      <c r="J19" s="79"/>
      <c r="K19" s="102">
        <f t="shared" si="1"/>
        <v>62.688371793362862</v>
      </c>
      <c r="L19" s="101">
        <f t="shared" si="2"/>
        <v>62.688371793362862</v>
      </c>
      <c r="M19" s="71">
        <f>IF(C19=0,0,' DATA - Farm inputs'!$C$59)+('Clin Mast CALC (0.5 SCS)'!K24)/100*' DATA - Farm inputs'!$C$62</f>
        <v>4.3723787886327559</v>
      </c>
      <c r="N19" s="79">
        <f t="shared" si="3"/>
        <v>4.3723787886327559</v>
      </c>
      <c r="O19" s="79"/>
      <c r="P19" s="79">
        <f>'Subcli Mast CALC (0.5 SCS)'!E48</f>
        <v>1</v>
      </c>
      <c r="Q19" s="101">
        <f>'Subcli Mast CALC (0.5 SCS)'!M48</f>
        <v>5.8001313138369772</v>
      </c>
      <c r="R19" s="101">
        <f>'Clin Mast CALC (0.5 SCS)'!M48</f>
        <v>37.378093546470488</v>
      </c>
      <c r="S19" s="101">
        <f>IF(P19=0,0,' DATA - Farm inputs'!$C$60)</f>
        <v>13.45</v>
      </c>
      <c r="T19" s="101">
        <f>IF(' DATA - Farm inputs'!$C$49="Yes",' DATA - Farm inputs'!$C$53,0)</f>
        <v>8.25</v>
      </c>
      <c r="U19" s="101">
        <f t="shared" si="4"/>
        <v>21.7</v>
      </c>
      <c r="V19" s="79">
        <f>'Subcli Mast CALC (0.5 SCS)'!F48</f>
        <v>11</v>
      </c>
      <c r="W19" s="102">
        <f t="shared" si="5"/>
        <v>64.878224860307455</v>
      </c>
      <c r="X19" s="101">
        <f t="shared" si="6"/>
        <v>713.660473463382</v>
      </c>
      <c r="Y19" s="71">
        <f>IF(P19=0,0,' DATA - Farm inputs'!$C$59)+'Clin Mast CALC (0.5 SCS)'!K48/100*' DATA - Farm inputs'!$C$62</f>
        <v>4.3797814828944368</v>
      </c>
      <c r="Z19" s="104">
        <f t="shared" si="7"/>
        <v>48.177596311838805</v>
      </c>
    </row>
    <row r="20" spans="2:26" x14ac:dyDescent="0.55000000000000004">
      <c r="B20" s="41" t="s">
        <v>95</v>
      </c>
      <c r="C20" s="79">
        <f>'Subcli Mast CALC (0.5 SCS)'!E25</f>
        <v>1</v>
      </c>
      <c r="D20" s="101">
        <f>'Subcli Mast CALC (0.5 SCS)'!M25</f>
        <v>4.6469012015438791</v>
      </c>
      <c r="E20" s="101">
        <f>'Clin Mast CALC (0.5 SCS)'!M25</f>
        <v>18.75848530826946</v>
      </c>
      <c r="F20" s="101">
        <f>IF('Costs and antib use 0.5 SCS'!C20=0,0,' DATA - Farm inputs'!$C$60)</f>
        <v>13.45</v>
      </c>
      <c r="G20" s="101">
        <f>IF(' DATA - Farm inputs'!$C$49="Yes",' DATA - Farm inputs'!$C$53,0)</f>
        <v>8.25</v>
      </c>
      <c r="H20" s="101">
        <f t="shared" si="0"/>
        <v>21.7</v>
      </c>
      <c r="I20" s="79">
        <f>'Subcli Mast CALC (0.5 SCS)'!F25</f>
        <v>0</v>
      </c>
      <c r="J20" s="79"/>
      <c r="K20" s="102">
        <f t="shared" si="1"/>
        <v>45.105386509813343</v>
      </c>
      <c r="L20" s="101">
        <f t="shared" si="2"/>
        <v>0</v>
      </c>
      <c r="M20" s="71">
        <f>IF(C20=0,0,' DATA - Farm inputs'!$C$59)+('Clin Mast CALC (0.5 SCS)'!K25)/100*' DATA - Farm inputs'!$C$62</f>
        <v>4.190596274215296</v>
      </c>
      <c r="N20" s="79">
        <f t="shared" si="3"/>
        <v>0</v>
      </c>
      <c r="O20" s="79"/>
      <c r="P20" s="79">
        <f>'Subcli Mast CALC (0.5 SCS)'!E49</f>
        <v>1</v>
      </c>
      <c r="Q20" s="101">
        <f>'Subcli Mast CALC (0.5 SCS)'!M49</f>
        <v>6.1734734073112385</v>
      </c>
      <c r="R20" s="101">
        <f>'Clin Mast CALC (0.5 SCS)'!M49</f>
        <v>19.161635392350682</v>
      </c>
      <c r="S20" s="101">
        <f>IF(P20=0,0,' DATA - Farm inputs'!$C$60)</f>
        <v>13.45</v>
      </c>
      <c r="T20" s="101">
        <f>IF(' DATA - Farm inputs'!$C$49="Yes",' DATA - Farm inputs'!$C$53,0)</f>
        <v>8.25</v>
      </c>
      <c r="U20" s="101">
        <f t="shared" si="4"/>
        <v>21.7</v>
      </c>
      <c r="V20" s="79">
        <f>'Subcli Mast CALC (0.5 SCS)'!F49</f>
        <v>4</v>
      </c>
      <c r="W20" s="102">
        <f t="shared" si="5"/>
        <v>47.035108799661913</v>
      </c>
      <c r="X20" s="101">
        <f t="shared" si="6"/>
        <v>188.14043519864765</v>
      </c>
      <c r="Y20" s="71">
        <f>IF(P20=0,0,' DATA - Farm inputs'!$C$59)+'Clin Mast CALC (0.5 SCS)'!K49/100*' DATA - Farm inputs'!$C$62</f>
        <v>4.1946924953500373</v>
      </c>
      <c r="Z20" s="104">
        <f t="shared" si="7"/>
        <v>16.778769981400149</v>
      </c>
    </row>
    <row r="21" spans="2:26" x14ac:dyDescent="0.55000000000000004">
      <c r="B21" s="41" t="s">
        <v>96</v>
      </c>
      <c r="C21" s="79">
        <f>'Subcli Mast CALC (0.5 SCS)'!E26</f>
        <v>1</v>
      </c>
      <c r="D21" s="101">
        <f>'Subcli Mast CALC (0.5 SCS)'!M26</f>
        <v>4.9575530498663758</v>
      </c>
      <c r="E21" s="101">
        <f>'Clin Mast CALC (0.5 SCS)'!M26</f>
        <v>18.813254165355616</v>
      </c>
      <c r="F21" s="101">
        <f>IF('Costs and antib use 0.5 SCS'!C21=0,0,' DATA - Farm inputs'!$C$60)</f>
        <v>13.45</v>
      </c>
      <c r="G21" s="101">
        <f>IF(' DATA - Farm inputs'!$C$49="Yes",' DATA - Farm inputs'!$C$53,0)</f>
        <v>8.25</v>
      </c>
      <c r="H21" s="101">
        <f t="shared" si="0"/>
        <v>21.7</v>
      </c>
      <c r="I21" s="79">
        <f>'Subcli Mast CALC (0.5 SCS)'!F26</f>
        <v>0</v>
      </c>
      <c r="J21" s="79"/>
      <c r="K21" s="102">
        <f t="shared" si="1"/>
        <v>45.470807215221996</v>
      </c>
      <c r="L21" s="101">
        <f t="shared" si="2"/>
        <v>0</v>
      </c>
      <c r="M21" s="71">
        <f>IF(C21=0,0,' DATA - Farm inputs'!$C$59)+('Clin Mast CALC (0.5 SCS)'!K26)/100*' DATA - Farm inputs'!$C$62</f>
        <v>4.1911527551854872</v>
      </c>
      <c r="N21" s="79">
        <f t="shared" si="3"/>
        <v>0</v>
      </c>
      <c r="O21" s="79"/>
      <c r="P21" s="79">
        <f>'Subcli Mast CALC (0.5 SCS)'!E50</f>
        <v>1</v>
      </c>
      <c r="Q21" s="101">
        <f>'Subcli Mast CALC (0.5 SCS)'!M50</f>
        <v>6.5464034851334079</v>
      </c>
      <c r="R21" s="101">
        <f>'Clin Mast CALC (0.5 SCS)'!M50</f>
        <v>19.216339802590973</v>
      </c>
      <c r="S21" s="101">
        <f>IF(P21=0,0,' DATA - Farm inputs'!$C$60)</f>
        <v>13.45</v>
      </c>
      <c r="T21" s="101">
        <f>IF(' DATA - Farm inputs'!$C$49="Yes",' DATA - Farm inputs'!$C$53,0)</f>
        <v>8.25</v>
      </c>
      <c r="U21" s="101">
        <f t="shared" si="4"/>
        <v>21.7</v>
      </c>
      <c r="V21" s="79">
        <f>'Subcli Mast CALC (0.5 SCS)'!F50</f>
        <v>5</v>
      </c>
      <c r="W21" s="102">
        <f t="shared" si="5"/>
        <v>47.462743287724379</v>
      </c>
      <c r="X21" s="101">
        <f t="shared" si="6"/>
        <v>237.3137164386219</v>
      </c>
      <c r="Y21" s="71">
        <f>IF(P21=0,0,' DATA - Farm inputs'!$C$59)+'Clin Mast CALC (0.5 SCS)'!K50/100*' DATA - Farm inputs'!$C$62</f>
        <v>4.1952483215056997</v>
      </c>
      <c r="Z21" s="104">
        <f t="shared" si="7"/>
        <v>20.9762416075285</v>
      </c>
    </row>
    <row r="22" spans="2:26" x14ac:dyDescent="0.55000000000000004">
      <c r="B22" s="41" t="s">
        <v>97</v>
      </c>
      <c r="C22" s="79">
        <f>'Subcli Mast CALC (0.5 SCS)'!E27</f>
        <v>1</v>
      </c>
      <c r="D22" s="101">
        <f>'Subcli Mast CALC (0.5 SCS)'!M27</f>
        <v>5.4635006646184996</v>
      </c>
      <c r="E22" s="101">
        <f>'Clin Mast CALC (0.5 SCS)'!M27</f>
        <v>8.3520945374498421</v>
      </c>
      <c r="F22" s="101">
        <f>IF('Costs and antib use 0.5 SCS'!C22=0,0,' DATA - Farm inputs'!$C$60)</f>
        <v>13.45</v>
      </c>
      <c r="G22" s="101">
        <f>IF(' DATA - Farm inputs'!$C$49="Yes",' DATA - Farm inputs'!$C$53,0)</f>
        <v>8.25</v>
      </c>
      <c r="H22" s="101">
        <f t="shared" si="0"/>
        <v>21.7</v>
      </c>
      <c r="I22" s="79">
        <f>'Subcli Mast CALC (0.5 SCS)'!F27</f>
        <v>0</v>
      </c>
      <c r="J22" s="79"/>
      <c r="K22" s="102">
        <f t="shared" si="1"/>
        <v>35.51559520206834</v>
      </c>
      <c r="L22" s="101">
        <f t="shared" si="2"/>
        <v>0</v>
      </c>
      <c r="M22" s="71">
        <f>IF(C22=0,0,' DATA - Farm inputs'!$C$59)+('Clin Mast CALC (0.5 SCS)'!K27)/100*' DATA - Farm inputs'!$C$62</f>
        <v>4.0848617612014815</v>
      </c>
      <c r="N22" s="79">
        <f t="shared" si="3"/>
        <v>0</v>
      </c>
      <c r="O22" s="79"/>
      <c r="P22" s="79">
        <f>'Subcli Mast CALC (0.5 SCS)'!E51</f>
        <v>1</v>
      </c>
      <c r="Q22" s="101">
        <f>'Subcli Mast CALC (0.5 SCS)'!M51</f>
        <v>7.1422261733073027</v>
      </c>
      <c r="R22" s="101">
        <f>'Clin Mast CALC (0.5 SCS)'!M51</f>
        <v>8.5384367826437479</v>
      </c>
      <c r="S22" s="101">
        <f>IF(P22=0,0,' DATA - Farm inputs'!$C$60)</f>
        <v>13.45</v>
      </c>
      <c r="T22" s="101">
        <f>IF(' DATA - Farm inputs'!$C$49="Yes",' DATA - Farm inputs'!$C$53,0)</f>
        <v>8.25</v>
      </c>
      <c r="U22" s="101">
        <f t="shared" si="4"/>
        <v>21.7</v>
      </c>
      <c r="V22" s="79">
        <f>'Subcli Mast CALC (0.5 SCS)'!F51</f>
        <v>2</v>
      </c>
      <c r="W22" s="102">
        <f t="shared" si="5"/>
        <v>37.380662955951045</v>
      </c>
      <c r="X22" s="101">
        <f t="shared" si="6"/>
        <v>74.761325911902091</v>
      </c>
      <c r="Y22" s="71">
        <f>IF(P22=0,0,' DATA - Farm inputs'!$C$59)+'Clin Mast CALC (0.5 SCS)'!K51/100*' DATA - Farm inputs'!$C$62</f>
        <v>4.0867550983808547</v>
      </c>
      <c r="Z22" s="104">
        <f t="shared" si="7"/>
        <v>8.1735101967617094</v>
      </c>
    </row>
    <row r="23" spans="2:26" x14ac:dyDescent="0.55000000000000004">
      <c r="B23" s="41" t="s">
        <v>98</v>
      </c>
      <c r="C23" s="79">
        <f>'Subcli Mast CALC (0.5 SCS)'!E28</f>
        <v>1</v>
      </c>
      <c r="D23" s="101">
        <f>'Subcli Mast CALC (0.5 SCS)'!M28</f>
        <v>5.6073120391589031</v>
      </c>
      <c r="E23" s="101">
        <f>'Clin Mast CALC (0.5 SCS)'!M28</f>
        <v>9.1587624398412615</v>
      </c>
      <c r="F23" s="101">
        <f>IF('Costs and antib use 0.5 SCS'!C23=0,0,' DATA - Farm inputs'!$C$60)</f>
        <v>13.45</v>
      </c>
      <c r="G23" s="101">
        <f>IF(' DATA - Farm inputs'!$C$49="Yes",' DATA - Farm inputs'!$C$53,0)</f>
        <v>8.25</v>
      </c>
      <c r="H23" s="101">
        <f t="shared" si="0"/>
        <v>21.7</v>
      </c>
      <c r="I23" s="79">
        <f>'Subcli Mast CALC (0.5 SCS)'!F28</f>
        <v>0</v>
      </c>
      <c r="J23" s="79"/>
      <c r="K23" s="102">
        <f t="shared" si="1"/>
        <v>36.466074479000163</v>
      </c>
      <c r="L23" s="101">
        <f t="shared" si="2"/>
        <v>0</v>
      </c>
      <c r="M23" s="71">
        <f>IF(C23=0,0,' DATA - Farm inputs'!$C$59)+('Clin Mast CALC (0.5 SCS)'!K28)/100*' DATA - Farm inputs'!$C$62</f>
        <v>4.0930579398480109</v>
      </c>
      <c r="N23" s="79">
        <f t="shared" si="3"/>
        <v>0</v>
      </c>
      <c r="O23" s="79"/>
      <c r="P23" s="79">
        <f>'Subcli Mast CALC (0.5 SCS)'!E52</f>
        <v>1</v>
      </c>
      <c r="Q23" s="101">
        <f>'Subcli Mast CALC (0.5 SCS)'!M52</f>
        <v>7.3089594442950006</v>
      </c>
      <c r="R23" s="101">
        <f>'Clin Mast CALC (0.5 SCS)'!M52</f>
        <v>9.3627204034582334</v>
      </c>
      <c r="S23" s="101">
        <f>IF(P23=0,0,' DATA - Farm inputs'!$C$60)</f>
        <v>13.45</v>
      </c>
      <c r="T23" s="101">
        <f>IF(' DATA - Farm inputs'!$C$49="Yes",' DATA - Farm inputs'!$C$53,0)</f>
        <v>8.25</v>
      </c>
      <c r="U23" s="101">
        <f t="shared" si="4"/>
        <v>21.7</v>
      </c>
      <c r="V23" s="79">
        <f>'Subcli Mast CALC (0.5 SCS)'!F52</f>
        <v>0</v>
      </c>
      <c r="W23" s="102">
        <f t="shared" si="5"/>
        <v>38.371679847753235</v>
      </c>
      <c r="X23" s="101">
        <f t="shared" si="6"/>
        <v>0</v>
      </c>
      <c r="Y23" s="71">
        <f>IF(P23=0,0,' DATA - Farm inputs'!$C$59)+'Clin Mast CALC (0.5 SCS)'!K52/100*' DATA - Farm inputs'!$C$62</f>
        <v>4.095130262176979</v>
      </c>
      <c r="Z23" s="104">
        <f t="shared" si="7"/>
        <v>0</v>
      </c>
    </row>
    <row r="24" spans="2:26" x14ac:dyDescent="0.55000000000000004">
      <c r="B24" s="41" t="s">
        <v>103</v>
      </c>
      <c r="C24" s="79">
        <f>'Subcli Mast CALC (0.5 SCS)'!E29</f>
        <v>1</v>
      </c>
      <c r="D24" s="101">
        <f>'Subcli Mast CALC (0.5 SCS)'!M29</f>
        <v>6.1006846346488635</v>
      </c>
      <c r="E24" s="101">
        <f>'Clin Mast CALC (0.5 SCS)'!M29</f>
        <v>9.1587624398412615</v>
      </c>
      <c r="F24" s="101">
        <f>IF('Costs and antib use 0.5 SCS'!C24=0,0,' DATA - Farm inputs'!$C$60)</f>
        <v>13.45</v>
      </c>
      <c r="G24" s="101">
        <f>IF(' DATA - Farm inputs'!$C$49="Yes",' DATA - Farm inputs'!$C$53,0)</f>
        <v>8.25</v>
      </c>
      <c r="H24" s="101">
        <f t="shared" si="0"/>
        <v>21.7</v>
      </c>
      <c r="I24" s="79">
        <f>'Subcli Mast CALC (0.5 SCS)'!F29</f>
        <v>0</v>
      </c>
      <c r="J24" s="79"/>
      <c r="K24" s="102">
        <f t="shared" si="1"/>
        <v>36.959447074490129</v>
      </c>
      <c r="L24" s="101">
        <f t="shared" si="2"/>
        <v>0</v>
      </c>
      <c r="M24" s="71">
        <f>IF(C24=0,0,' DATA - Farm inputs'!$C$59)+('Clin Mast CALC (0.5 SCS)'!K29)/100*' DATA - Farm inputs'!$C$62</f>
        <v>4.0930579398480109</v>
      </c>
      <c r="N24" s="79">
        <f t="shared" si="3"/>
        <v>0</v>
      </c>
      <c r="O24" s="79"/>
      <c r="P24" s="79">
        <f>'Subcli Mast CALC (0.5 SCS)'!E53</f>
        <v>1</v>
      </c>
      <c r="Q24" s="101">
        <f>'Subcli Mast CALC (0.5 SCS)'!M53</f>
        <v>7.8694480025390874</v>
      </c>
      <c r="R24" s="101">
        <f>'Clin Mast CALC (0.5 SCS)'!M53</f>
        <v>9.3627204034582334</v>
      </c>
      <c r="S24" s="101">
        <f>IF(P24=0,0,' DATA - Farm inputs'!$C$60)</f>
        <v>13.45</v>
      </c>
      <c r="T24" s="101">
        <f>IF(' DATA - Farm inputs'!$C$49="Yes",' DATA - Farm inputs'!$C$53,0)</f>
        <v>8.25</v>
      </c>
      <c r="U24" s="101">
        <f t="shared" si="4"/>
        <v>21.7</v>
      </c>
      <c r="V24" s="79">
        <f>'Subcli Mast CALC (0.5 SCS)'!F53</f>
        <v>1</v>
      </c>
      <c r="W24" s="102">
        <f t="shared" si="5"/>
        <v>38.932168405997317</v>
      </c>
      <c r="X24" s="101">
        <f t="shared" si="6"/>
        <v>38.932168405997317</v>
      </c>
      <c r="Y24" s="71">
        <f>IF(P24=0,0,' DATA - Farm inputs'!$C$59)+'Clin Mast CALC (0.5 SCS)'!K53/100*' DATA - Farm inputs'!$C$62</f>
        <v>4.095130262176979</v>
      </c>
      <c r="Z24" s="104">
        <f t="shared" si="7"/>
        <v>4.095130262176979</v>
      </c>
    </row>
    <row r="25" spans="2:26" x14ac:dyDescent="0.55000000000000004">
      <c r="B25" s="41" t="s">
        <v>99</v>
      </c>
      <c r="C25" s="79">
        <f>'Subcli Mast CALC (0.5 SCS)'!E30</f>
        <v>1</v>
      </c>
      <c r="D25" s="101">
        <f>'Subcli Mast CALC (0.5 SCS)'!M30</f>
        <v>6.5605406155838706</v>
      </c>
      <c r="E25" s="101">
        <f>'Clin Mast CALC (0.5 SCS)'!M30</f>
        <v>9.1587624398412615</v>
      </c>
      <c r="F25" s="101">
        <f>IF('Costs and antib use 0.5 SCS'!C25=0,0,' DATA - Farm inputs'!$C$60)</f>
        <v>13.45</v>
      </c>
      <c r="G25" s="101">
        <f>IF(' DATA - Farm inputs'!$C$49="Yes",' DATA - Farm inputs'!$C$53,0)</f>
        <v>8.25</v>
      </c>
      <c r="H25" s="101">
        <f t="shared" si="0"/>
        <v>21.7</v>
      </c>
      <c r="I25" s="79">
        <f>'Subcli Mast CALC (0.5 SCS)'!F30</f>
        <v>0</v>
      </c>
      <c r="J25" s="79"/>
      <c r="K25" s="102">
        <f t="shared" si="1"/>
        <v>37.419303055425132</v>
      </c>
      <c r="L25" s="101">
        <f t="shared" si="2"/>
        <v>0</v>
      </c>
      <c r="M25" s="71">
        <f>IF(C25=0,0,' DATA - Farm inputs'!$C$59)+('Clin Mast CALC (0.5 SCS)'!K30)/100*' DATA - Farm inputs'!$C$62</f>
        <v>4.0930579398480109</v>
      </c>
      <c r="N25" s="79">
        <f t="shared" si="3"/>
        <v>0</v>
      </c>
      <c r="O25" s="79"/>
      <c r="P25" s="79">
        <f>'Subcli Mast CALC (0.5 SCS)'!E54</f>
        <v>1</v>
      </c>
      <c r="Q25" s="101">
        <f>'Subcli Mast CALC (0.5 SCS)'!M54</f>
        <v>8.3916497221399311</v>
      </c>
      <c r="R25" s="101">
        <f>'Clin Mast CALC (0.5 SCS)'!M54</f>
        <v>9.3627204034582334</v>
      </c>
      <c r="S25" s="101">
        <f>IF(P25=0,0,' DATA - Farm inputs'!$C$60)</f>
        <v>13.45</v>
      </c>
      <c r="T25" s="101">
        <f>IF(' DATA - Farm inputs'!$C$49="Yes",' DATA - Farm inputs'!$C$53,0)</f>
        <v>8.25</v>
      </c>
      <c r="U25" s="101">
        <f t="shared" si="4"/>
        <v>21.7</v>
      </c>
      <c r="V25" s="79">
        <f>'Subcli Mast CALC (0.5 SCS)'!F54</f>
        <v>0</v>
      </c>
      <c r="W25" s="102">
        <f t="shared" si="5"/>
        <v>39.45437012559816</v>
      </c>
      <c r="X25" s="101">
        <f t="shared" si="6"/>
        <v>0</v>
      </c>
      <c r="Y25" s="71">
        <f>IF(P25=0,0,' DATA - Farm inputs'!$C$59)+'Clin Mast CALC (0.5 SCS)'!K54/100*' DATA - Farm inputs'!$C$62</f>
        <v>4.095130262176979</v>
      </c>
      <c r="Z25" s="104">
        <f t="shared" si="7"/>
        <v>0</v>
      </c>
    </row>
    <row r="26" spans="2:26" x14ac:dyDescent="0.55000000000000004">
      <c r="B26" s="41" t="s">
        <v>100</v>
      </c>
      <c r="C26" s="79">
        <f>'Subcli Mast CALC (0.5 SCS)'!E31</f>
        <v>1</v>
      </c>
      <c r="D26" s="101">
        <f>'Subcli Mast CALC (0.5 SCS)'!M31</f>
        <v>7.0105469581779101</v>
      </c>
      <c r="E26" s="101">
        <f>'Clin Mast CALC (0.5 SCS)'!M31</f>
        <v>9.1587624398412615</v>
      </c>
      <c r="F26" s="101">
        <f>IF('Costs and antib use 0.5 SCS'!C26=0,0,' DATA - Farm inputs'!$C$60)</f>
        <v>13.45</v>
      </c>
      <c r="G26" s="101">
        <f>IF(' DATA - Farm inputs'!$C$49="Yes",' DATA - Farm inputs'!$C$53,0)</f>
        <v>8.25</v>
      </c>
      <c r="H26" s="101">
        <f t="shared" si="0"/>
        <v>21.7</v>
      </c>
      <c r="I26" s="79">
        <f>'Subcli Mast CALC (0.5 SCS)'!F31</f>
        <v>0</v>
      </c>
      <c r="J26" s="79"/>
      <c r="K26" s="102">
        <f t="shared" si="1"/>
        <v>37.869309398019169</v>
      </c>
      <c r="L26" s="101">
        <f t="shared" si="2"/>
        <v>0</v>
      </c>
      <c r="M26" s="71">
        <f>IF(C26=0,0,' DATA - Farm inputs'!$C$59)+('Clin Mast CALC (0.5 SCS)'!K31)/100*' DATA - Farm inputs'!$C$62</f>
        <v>4.0930579398480109</v>
      </c>
      <c r="N26" s="79">
        <f t="shared" si="3"/>
        <v>0</v>
      </c>
      <c r="O26" s="79"/>
      <c r="P26" s="79">
        <f>'Subcli Mast CALC (0.5 SCS)'!E55</f>
        <v>1</v>
      </c>
      <c r="Q26" s="101">
        <f>'Subcli Mast CALC (0.5 SCS)'!M55</f>
        <v>8.823178473945525</v>
      </c>
      <c r="R26" s="101">
        <f>'Clin Mast CALC (0.5 SCS)'!M55</f>
        <v>9.3627204034582334</v>
      </c>
      <c r="S26" s="101">
        <f>IF(P26=0,0,' DATA - Farm inputs'!$C$60)</f>
        <v>13.45</v>
      </c>
      <c r="T26" s="101">
        <f>IF(' DATA - Farm inputs'!$C$49="Yes",' DATA - Farm inputs'!$C$53,0)</f>
        <v>8.25</v>
      </c>
      <c r="U26" s="101">
        <f t="shared" si="4"/>
        <v>21.7</v>
      </c>
      <c r="V26" s="79">
        <f>'Subcli Mast CALC (0.5 SCS)'!F55</f>
        <v>0</v>
      </c>
      <c r="W26" s="102">
        <f t="shared" si="5"/>
        <v>39.885898877403761</v>
      </c>
      <c r="X26" s="101">
        <f t="shared" si="6"/>
        <v>0</v>
      </c>
      <c r="Y26" s="71">
        <f>IF(P26=0,0,' DATA - Farm inputs'!$C$59)+'Clin Mast CALC (0.5 SCS)'!K55/100*' DATA - Farm inputs'!$C$62</f>
        <v>4.095130262176979</v>
      </c>
      <c r="Z26" s="104">
        <f t="shared" si="7"/>
        <v>0</v>
      </c>
    </row>
    <row r="27" spans="2:26" x14ac:dyDescent="0.55000000000000004">
      <c r="B27" s="41" t="s">
        <v>101</v>
      </c>
      <c r="C27" s="79">
        <f>'Subcli Mast CALC (0.5 SCS)'!E32</f>
        <v>1</v>
      </c>
      <c r="D27" s="101">
        <f>'Subcli Mast CALC (0.5 SCS)'!M32</f>
        <v>5.9719377366217765</v>
      </c>
      <c r="E27" s="101">
        <f>'Clin Mast CALC (0.5 SCS)'!M32</f>
        <v>9.1587624398412615</v>
      </c>
      <c r="F27" s="101">
        <f>IF('Costs and antib use 0.5 SCS'!C27=0,0,' DATA - Farm inputs'!$C$60)</f>
        <v>13.45</v>
      </c>
      <c r="G27" s="101">
        <f>IF(' DATA - Farm inputs'!$C$49="Yes",' DATA - Farm inputs'!$C$53,0)</f>
        <v>8.25</v>
      </c>
      <c r="H27" s="101">
        <f t="shared" si="0"/>
        <v>21.7</v>
      </c>
      <c r="I27" s="79">
        <f>'Subcli Mast CALC (0.5 SCS)'!F32</f>
        <v>0</v>
      </c>
      <c r="J27" s="79"/>
      <c r="K27" s="102">
        <f t="shared" si="1"/>
        <v>36.83070017646304</v>
      </c>
      <c r="L27" s="101">
        <f t="shared" si="2"/>
        <v>0</v>
      </c>
      <c r="M27" s="71">
        <f>IF(C27=0,0,' DATA - Farm inputs'!$C$59)+('Clin Mast CALC (0.5 SCS)'!K32)/100*' DATA - Farm inputs'!$C$62</f>
        <v>4.0930579398480109</v>
      </c>
      <c r="N27" s="79">
        <f t="shared" si="3"/>
        <v>0</v>
      </c>
      <c r="O27" s="79"/>
      <c r="P27" s="79">
        <f>'Subcli Mast CALC (0.5 SCS)'!E56</f>
        <v>1</v>
      </c>
      <c r="Q27" s="101">
        <f>'Subcli Mast CALC (0.5 SCS)'!M56</f>
        <v>7.7151149370008714</v>
      </c>
      <c r="R27" s="101">
        <f>'Clin Mast CALC (0.5 SCS)'!M56</f>
        <v>9.3627204034582334</v>
      </c>
      <c r="S27" s="101">
        <f>IF(P27=0,0,' DATA - Farm inputs'!$C$60)</f>
        <v>13.45</v>
      </c>
      <c r="T27" s="101">
        <f>IF(' DATA - Farm inputs'!$C$49="Yes",' DATA - Farm inputs'!$C$53,0)</f>
        <v>8.25</v>
      </c>
      <c r="U27" s="101">
        <f t="shared" si="4"/>
        <v>21.7</v>
      </c>
      <c r="V27" s="79">
        <f>'Subcli Mast CALC (0.5 SCS)'!F56</f>
        <v>0</v>
      </c>
      <c r="W27" s="102">
        <f t="shared" si="5"/>
        <v>38.777835340459106</v>
      </c>
      <c r="X27" s="101">
        <f t="shared" si="6"/>
        <v>0</v>
      </c>
      <c r="Y27" s="71">
        <f>IF(P27=0,0,' DATA - Farm inputs'!$C$59)+'Clin Mast CALC (0.5 SCS)'!K56/100*' DATA - Farm inputs'!$C$62</f>
        <v>4.095130262176979</v>
      </c>
      <c r="Z27" s="104">
        <f t="shared" si="7"/>
        <v>0</v>
      </c>
    </row>
    <row r="28" spans="2:26" ht="14.7" thickBot="1" x14ac:dyDescent="0.6">
      <c r="B28" s="113" t="s">
        <v>102</v>
      </c>
      <c r="C28" s="106">
        <f>'Subcli Mast CALC (0.5 SCS)'!E33</f>
        <v>1</v>
      </c>
      <c r="D28" s="107">
        <f>'Subcli Mast CALC (0.5 SCS)'!M33</f>
        <v>6.8088441190882909</v>
      </c>
      <c r="E28" s="107">
        <f>'Clin Mast CALC (0.5 SCS)'!M33</f>
        <v>9.1587624398412615</v>
      </c>
      <c r="F28" s="107">
        <f>IF('Costs and antib use 0.5 SCS'!C28=0,0,' DATA - Farm inputs'!$C$60)</f>
        <v>13.45</v>
      </c>
      <c r="G28" s="107">
        <f>IF(' DATA - Farm inputs'!$C$49="Yes",' DATA - Farm inputs'!$C$53,0)</f>
        <v>8.25</v>
      </c>
      <c r="H28" s="107">
        <f t="shared" si="0"/>
        <v>21.7</v>
      </c>
      <c r="I28" s="106">
        <f>'Subcli Mast CALC (0.5 SCS)'!F33</f>
        <v>0</v>
      </c>
      <c r="J28" s="106"/>
      <c r="K28" s="108">
        <f t="shared" si="1"/>
        <v>37.667606558929549</v>
      </c>
      <c r="L28" s="107">
        <f t="shared" si="2"/>
        <v>0</v>
      </c>
      <c r="M28" s="109">
        <f>IF(C28=0,0,' DATA - Farm inputs'!$C$59)+('Clin Mast CALC (0.5 SCS)'!K33)/100*' DATA - Farm inputs'!$C$62</f>
        <v>4.0930579398480109</v>
      </c>
      <c r="N28" s="106">
        <f t="shared" si="3"/>
        <v>0</v>
      </c>
      <c r="O28" s="106"/>
      <c r="P28" s="106">
        <f>'Subcli Mast CALC (0.5 SCS)'!E57</f>
        <v>1</v>
      </c>
      <c r="Q28" s="107">
        <f>'Subcli Mast CALC (0.5 SCS)'!M57</f>
        <v>8.6773454568526471</v>
      </c>
      <c r="R28" s="107">
        <f>'Clin Mast CALC (0.5 SCS)'!M57</f>
        <v>9.3627204034582334</v>
      </c>
      <c r="S28" s="107">
        <f>IF(P28=0,0,' DATA - Farm inputs'!$C$60)</f>
        <v>13.45</v>
      </c>
      <c r="T28" s="107">
        <f>IF(' DATA - Farm inputs'!$C$49="Yes",' DATA - Farm inputs'!$C$53,0)</f>
        <v>8.25</v>
      </c>
      <c r="U28" s="107">
        <f t="shared" si="4"/>
        <v>21.7</v>
      </c>
      <c r="V28" s="106">
        <f>'Subcli Mast CALC (0.5 SCS)'!F57</f>
        <v>0</v>
      </c>
      <c r="W28" s="108">
        <f t="shared" si="5"/>
        <v>39.740065860310878</v>
      </c>
      <c r="X28" s="107">
        <f t="shared" si="6"/>
        <v>0</v>
      </c>
      <c r="Y28" s="109">
        <f>IF(P28=0,0,' DATA - Farm inputs'!$C$59)+'Clin Mast CALC (0.5 SCS)'!K57/100*' DATA - Farm inputs'!$C$62</f>
        <v>4.095130262176979</v>
      </c>
      <c r="Z28" s="111">
        <f t="shared" si="7"/>
        <v>0</v>
      </c>
    </row>
  </sheetData>
  <sheetProtection algorithmName="SHA-512" hashValue="6yrmRiGrwmp3kLb9zaAms+gBSxw/TsAKRNKO2wk9Kagj656N3RUoglHKijfTKJlpGaomR+dyV9nv7oNvenO9Uw==" saltValue="jvkGbbud0Ormns9/G1iwhQ==" spinCount="100000" sheet="1" objects="1" scenarios="1"/>
  <mergeCells count="5">
    <mergeCell ref="B2:Z2"/>
    <mergeCell ref="B3:Z3"/>
    <mergeCell ref="B4:M4"/>
    <mergeCell ref="B5:N5"/>
    <mergeCell ref="P5:Z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0F5B6-3CBE-424F-87FE-97A5E0904ED7}">
  <dimension ref="A1:O105"/>
  <sheetViews>
    <sheetView workbookViewId="0">
      <selection activeCell="F7" sqref="F7:G7"/>
    </sheetView>
  </sheetViews>
  <sheetFormatPr defaultColWidth="8.83984375" defaultRowHeight="14.4" x14ac:dyDescent="0.55000000000000004"/>
  <cols>
    <col min="1" max="1" width="1.83984375" style="9" customWidth="1"/>
    <col min="2" max="2" width="22.578125" style="6" customWidth="1"/>
    <col min="3" max="3" width="23" style="6" bestFit="1" customWidth="1"/>
    <col min="4" max="4" width="20.15625" style="6" bestFit="1" customWidth="1"/>
    <col min="5" max="5" width="3.578125" style="6" customWidth="1"/>
    <col min="6" max="6" width="23" style="6" bestFit="1" customWidth="1"/>
    <col min="7" max="7" width="20.15625" style="6" customWidth="1"/>
    <col min="8" max="8" width="3.68359375" style="6" customWidth="1"/>
    <col min="9" max="9" width="22.15625" style="6" bestFit="1" customWidth="1"/>
    <col min="10" max="10" width="23" style="6" bestFit="1" customWidth="1"/>
    <col min="11" max="11" width="20.15625" style="6" bestFit="1" customWidth="1"/>
    <col min="12" max="12" width="1.41796875" style="6" customWidth="1"/>
    <col min="13" max="13" width="23" style="6" bestFit="1" customWidth="1"/>
    <col min="14" max="14" width="20.15625" style="6" bestFit="1" customWidth="1"/>
    <col min="15" max="15" width="1" style="6" customWidth="1"/>
    <col min="16" max="16384" width="8.83984375" style="6"/>
  </cols>
  <sheetData>
    <row r="1" spans="2:15" ht="20.399999999999999" x14ac:dyDescent="0.75">
      <c r="B1" s="144" t="s">
        <v>179</v>
      </c>
      <c r="C1" s="144"/>
      <c r="D1" s="144"/>
      <c r="E1" s="144"/>
      <c r="F1" s="144"/>
      <c r="G1" s="144"/>
      <c r="H1" s="144"/>
      <c r="I1" s="144"/>
      <c r="J1" s="144"/>
      <c r="K1" s="144"/>
      <c r="L1" s="144"/>
      <c r="M1" s="144"/>
      <c r="N1" s="144"/>
      <c r="O1" s="144"/>
    </row>
    <row r="2" spans="2:15" ht="18.3" x14ac:dyDescent="0.7">
      <c r="B2" s="147" t="s">
        <v>170</v>
      </c>
      <c r="C2" s="147"/>
      <c r="D2" s="147"/>
      <c r="E2" s="147"/>
      <c r="F2" s="147"/>
      <c r="G2" s="147"/>
      <c r="H2" s="147"/>
      <c r="I2" s="147"/>
      <c r="J2" s="147"/>
      <c r="K2" s="147"/>
      <c r="L2" s="147"/>
      <c r="M2" s="147"/>
      <c r="N2" s="147"/>
      <c r="O2" s="147"/>
    </row>
    <row r="3" spans="2:15" x14ac:dyDescent="0.55000000000000004">
      <c r="B3" s="6" t="s">
        <v>178</v>
      </c>
    </row>
    <row r="5" spans="2:15" ht="18.3" x14ac:dyDescent="0.7">
      <c r="B5" s="145" t="s">
        <v>180</v>
      </c>
      <c r="C5" s="145"/>
      <c r="D5" s="145"/>
      <c r="E5" s="145"/>
      <c r="F5" s="145"/>
      <c r="G5" s="145"/>
      <c r="I5" s="145" t="s">
        <v>181</v>
      </c>
      <c r="J5" s="145"/>
      <c r="K5" s="145"/>
      <c r="L5" s="145"/>
      <c r="M5" s="145"/>
      <c r="N5" s="145"/>
    </row>
    <row r="7" spans="2:15" x14ac:dyDescent="0.55000000000000004">
      <c r="C7" s="146" t="s">
        <v>13</v>
      </c>
      <c r="D7" s="146"/>
      <c r="F7" s="146" t="s">
        <v>14</v>
      </c>
      <c r="G7" s="146"/>
      <c r="J7" s="146" t="s">
        <v>13</v>
      </c>
      <c r="K7" s="146"/>
      <c r="M7" s="146" t="s">
        <v>14</v>
      </c>
      <c r="N7" s="146"/>
      <c r="O7" s="146"/>
    </row>
    <row r="8" spans="2:15" x14ac:dyDescent="0.55000000000000004">
      <c r="B8" s="6" t="s">
        <v>46</v>
      </c>
      <c r="C8" s="4" t="s">
        <v>47</v>
      </c>
      <c r="D8" s="4" t="s">
        <v>48</v>
      </c>
      <c r="E8" s="4"/>
      <c r="F8" s="4" t="s">
        <v>47</v>
      </c>
      <c r="G8" s="4" t="s">
        <v>48</v>
      </c>
      <c r="I8" s="6" t="s">
        <v>46</v>
      </c>
      <c r="J8" s="4" t="s">
        <v>47</v>
      </c>
      <c r="K8" s="4" t="s">
        <v>48</v>
      </c>
      <c r="L8" s="4"/>
      <c r="M8" s="4" t="s">
        <v>47</v>
      </c>
      <c r="N8" s="4" t="s">
        <v>48</v>
      </c>
    </row>
    <row r="9" spans="2:15" x14ac:dyDescent="0.55000000000000004">
      <c r="B9" s="6">
        <v>0.1</v>
      </c>
      <c r="C9" s="5">
        <v>11.641592131892201</v>
      </c>
      <c r="D9" s="5">
        <v>4.1951762375280799</v>
      </c>
      <c r="E9" s="5"/>
      <c r="F9" s="5">
        <v>16.1612553506308</v>
      </c>
      <c r="G9" s="5">
        <v>4.2875220561027705</v>
      </c>
      <c r="H9" s="11"/>
      <c r="I9" s="6" t="s">
        <v>84</v>
      </c>
      <c r="J9" s="5">
        <f>AVERAGE(C9:C13)</f>
        <v>11.65276014444456</v>
      </c>
      <c r="K9" s="5">
        <f>AVERAGE(D9:D13)</f>
        <v>8.0762991477282302</v>
      </c>
      <c r="L9" s="5"/>
      <c r="M9" s="5">
        <f>AVERAGE(F9:F13)</f>
        <v>16.17415845514828</v>
      </c>
      <c r="N9" s="5">
        <f>AVERAGE(G9:G13)</f>
        <v>8.2452262232453055</v>
      </c>
      <c r="O9" s="5"/>
    </row>
    <row r="10" spans="2:15" x14ac:dyDescent="0.55000000000000004">
      <c r="B10" s="6">
        <v>0.2</v>
      </c>
      <c r="C10" s="5">
        <v>12.6413353333693</v>
      </c>
      <c r="D10" s="5">
        <v>7.4746448254884603</v>
      </c>
      <c r="E10" s="5"/>
      <c r="F10" s="5">
        <v>17.472381556451801</v>
      </c>
      <c r="G10" s="5">
        <v>7.63342777070726</v>
      </c>
      <c r="H10" s="11"/>
      <c r="I10" s="6" t="s">
        <v>85</v>
      </c>
      <c r="J10" s="5">
        <f>AVERAGE(C14:C18)</f>
        <v>12.13431061635702</v>
      </c>
      <c r="K10" s="5">
        <f>AVERAGE(D14:D18)</f>
        <v>11.537211819499159</v>
      </c>
      <c r="L10" s="5"/>
      <c r="M10" s="5">
        <f>AVERAGE(F14:F18)</f>
        <v>16.808592294086043</v>
      </c>
      <c r="N10" s="5">
        <f>AVERAGE(G14:G18)</f>
        <v>11.771131823685078</v>
      </c>
      <c r="O10" s="5"/>
    </row>
    <row r="11" spans="2:15" x14ac:dyDescent="0.55000000000000004">
      <c r="B11" s="6">
        <v>0.3</v>
      </c>
      <c r="C11" s="5">
        <v>11.4710694478129</v>
      </c>
      <c r="D11" s="5">
        <v>7.1322197263173095</v>
      </c>
      <c r="E11" s="5"/>
      <c r="F11" s="5">
        <v>15.9364703772297</v>
      </c>
      <c r="G11" s="5">
        <v>7.2843012500722999</v>
      </c>
      <c r="H11" s="11"/>
      <c r="I11" s="6" t="s">
        <v>86</v>
      </c>
      <c r="J11" s="5">
        <f>AVERAGE(C19:C23)</f>
        <v>12.187917722843901</v>
      </c>
      <c r="K11" s="5">
        <f>AVERAGE(D19:D23)</f>
        <v>10.342692493050686</v>
      </c>
      <c r="L11" s="5"/>
      <c r="M11" s="5">
        <f>AVERAGE(F19:F23)</f>
        <v>16.878364991592999</v>
      </c>
      <c r="N11" s="5">
        <f>AVERAGE(G19:G23)</f>
        <v>10.55486243111857</v>
      </c>
      <c r="O11" s="5"/>
    </row>
    <row r="12" spans="2:15" x14ac:dyDescent="0.55000000000000004">
      <c r="B12" s="6">
        <v>0.4</v>
      </c>
      <c r="C12" s="5">
        <v>11.5988896800815</v>
      </c>
      <c r="D12" s="5">
        <v>11.482425830188999</v>
      </c>
      <c r="E12" s="5"/>
      <c r="F12" s="5">
        <v>16.104996105228501</v>
      </c>
      <c r="G12" s="5">
        <v>11.715565540964901</v>
      </c>
      <c r="H12" s="11"/>
      <c r="I12" s="6" t="s">
        <v>87</v>
      </c>
      <c r="J12" s="5">
        <f>AVERAGE(C24:C28)</f>
        <v>12.61216589334424</v>
      </c>
      <c r="K12" s="5">
        <f>AVERAGE(D24:D28)</f>
        <v>11.165905815755753</v>
      </c>
      <c r="L12" s="5"/>
      <c r="M12" s="5">
        <f>AVERAGE(F24:F28)</f>
        <v>17.433356524250463</v>
      </c>
      <c r="N12" s="5">
        <f>AVERAGE(G24:G28)</f>
        <v>11.392915825472084</v>
      </c>
      <c r="O12" s="5"/>
    </row>
    <row r="13" spans="2:15" x14ac:dyDescent="0.55000000000000004">
      <c r="B13" s="6">
        <v>0.5</v>
      </c>
      <c r="C13" s="5">
        <v>10.910914129066899</v>
      </c>
      <c r="D13" s="5">
        <v>10.0970291191183</v>
      </c>
      <c r="E13" s="5"/>
      <c r="F13" s="5">
        <v>15.195688886200601</v>
      </c>
      <c r="G13" s="5">
        <v>10.3053144983793</v>
      </c>
      <c r="H13" s="11"/>
      <c r="I13" s="6" t="s">
        <v>88</v>
      </c>
      <c r="J13" s="5">
        <f>AVERAGE(C29:C33)</f>
        <v>13.27533894544078</v>
      </c>
      <c r="K13" s="5">
        <f>AVERAGE(D29:D33)</f>
        <v>8.4698752040054863</v>
      </c>
      <c r="L13" s="5"/>
      <c r="M13" s="5">
        <f>AVERAGE(F29:F33)</f>
        <v>18.297537018423437</v>
      </c>
      <c r="N13" s="5">
        <f>AVERAGE(G29:G33)</f>
        <v>8.6463925841675682</v>
      </c>
      <c r="O13" s="5"/>
    </row>
    <row r="14" spans="2:15" x14ac:dyDescent="0.55000000000000004">
      <c r="B14" s="6">
        <v>0.6</v>
      </c>
      <c r="C14" s="5">
        <v>12.244774900345499</v>
      </c>
      <c r="D14" s="5">
        <v>13.279421100628799</v>
      </c>
      <c r="E14" s="5"/>
      <c r="F14" s="5">
        <v>16.9536819348702</v>
      </c>
      <c r="G14" s="5">
        <v>13.5434645734972</v>
      </c>
      <c r="H14" s="11"/>
      <c r="I14" s="6" t="s">
        <v>89</v>
      </c>
      <c r="J14" s="5">
        <f>AVERAGE(C34:C38)</f>
        <v>14.490496615247901</v>
      </c>
      <c r="K14" s="5">
        <f>AVERAGE(D34:D38)</f>
        <v>12.639268806576881</v>
      </c>
      <c r="L14" s="5"/>
      <c r="M14" s="5">
        <f>AVERAGE(F34:F38)</f>
        <v>19.865592205729563</v>
      </c>
      <c r="N14" s="5">
        <f>AVERAGE(G34:G38)</f>
        <v>12.891826168278641</v>
      </c>
      <c r="O14" s="5"/>
    </row>
    <row r="15" spans="2:15" x14ac:dyDescent="0.55000000000000004">
      <c r="B15" s="6">
        <v>0.7</v>
      </c>
      <c r="C15" s="5">
        <v>12.323718899336299</v>
      </c>
      <c r="D15" s="5">
        <v>10.8211108154558</v>
      </c>
      <c r="E15" s="5"/>
      <c r="F15" s="5">
        <v>17.057084074772899</v>
      </c>
      <c r="G15" s="5">
        <v>11.0424982092973</v>
      </c>
      <c r="H15" s="11"/>
      <c r="I15" s="6" t="s">
        <v>90</v>
      </c>
      <c r="J15" s="5">
        <f>AVERAGE(C39:C43)</f>
        <v>15.43742424233462</v>
      </c>
      <c r="K15" s="5">
        <f>AVERAGE(D39:D43)</f>
        <v>18.806489192240441</v>
      </c>
      <c r="L15" s="5"/>
      <c r="M15" s="5">
        <f>AVERAGE(F39:F43)</f>
        <v>21.07767491820066</v>
      </c>
      <c r="N15" s="5">
        <f>AVERAGE(G39:G43)</f>
        <v>19.151689701421201</v>
      </c>
      <c r="O15" s="5"/>
    </row>
    <row r="16" spans="2:15" x14ac:dyDescent="0.55000000000000004">
      <c r="B16" s="6">
        <v>0.8</v>
      </c>
      <c r="C16" s="5">
        <v>12.132502612023501</v>
      </c>
      <c r="D16" s="5">
        <v>11.3716292963735</v>
      </c>
      <c r="E16" s="5"/>
      <c r="F16" s="5">
        <v>16.806502569804898</v>
      </c>
      <c r="G16" s="5">
        <v>11.602814267312899</v>
      </c>
      <c r="H16" s="11"/>
      <c r="I16" s="6" t="s">
        <v>91</v>
      </c>
      <c r="J16" s="5">
        <f>AVERAGE(C44:C48)</f>
        <v>16.643770721955981</v>
      </c>
      <c r="K16" s="5">
        <f>AVERAGE(D44:D48)</f>
        <v>5.4239963735002039</v>
      </c>
      <c r="L16" s="5"/>
      <c r="M16" s="5">
        <f>AVERAGE(F44:F48)</f>
        <v>22.6075328675302</v>
      </c>
      <c r="N16" s="5">
        <f>AVERAGE(G44:G48)</f>
        <v>5.5407965621103159</v>
      </c>
      <c r="O16" s="5"/>
    </row>
    <row r="17" spans="2:15" x14ac:dyDescent="0.55000000000000004">
      <c r="B17" s="6">
        <v>0.9</v>
      </c>
      <c r="C17" s="5">
        <v>11.709568847481</v>
      </c>
      <c r="D17" s="5">
        <v>11.096121521829801</v>
      </c>
      <c r="E17" s="5"/>
      <c r="F17" s="5">
        <v>16.250769168203</v>
      </c>
      <c r="G17" s="5">
        <v>11.3224209714006</v>
      </c>
      <c r="H17" s="11"/>
      <c r="I17" s="6" t="s">
        <v>92</v>
      </c>
      <c r="J17" s="5">
        <f>AVERAGE(C49:C53)</f>
        <v>17.493848636322163</v>
      </c>
      <c r="K17" s="5">
        <f>AVERAGE(D49:D53)</f>
        <v>11.116458631875535</v>
      </c>
      <c r="L17" s="5"/>
      <c r="M17" s="5">
        <f>AVERAGE(F49:F53)</f>
        <v>23.676601574115701</v>
      </c>
      <c r="N17" s="5">
        <f>AVERAGE(G49:G53)</f>
        <v>11.340523680569493</v>
      </c>
      <c r="O17" s="5"/>
    </row>
    <row r="18" spans="2:15" x14ac:dyDescent="0.55000000000000004">
      <c r="B18" s="6">
        <v>1</v>
      </c>
      <c r="C18" s="5">
        <v>12.2609878225988</v>
      </c>
      <c r="D18" s="5">
        <v>11.1177763632079</v>
      </c>
      <c r="E18" s="5"/>
      <c r="F18" s="5">
        <v>16.974923722779202</v>
      </c>
      <c r="G18" s="5">
        <v>11.344461096917401</v>
      </c>
      <c r="H18" s="11"/>
      <c r="I18" s="6" t="s">
        <v>93</v>
      </c>
      <c r="J18" s="5">
        <f>AVERAGE(C54:C58)</f>
        <v>20.204467330519922</v>
      </c>
      <c r="K18" s="5">
        <f>AVERAGE(D54:D58)</f>
        <v>9.1989185344943269</v>
      </c>
      <c r="L18" s="5"/>
      <c r="M18" s="5">
        <f>AVERAGE(F54:F58)</f>
        <v>27.027827629345364</v>
      </c>
      <c r="N18" s="5">
        <f>AVERAGE(G54:G58)</f>
        <v>9.3887067789761023</v>
      </c>
      <c r="O18" s="5"/>
    </row>
    <row r="19" spans="2:15" x14ac:dyDescent="0.55000000000000004">
      <c r="B19" s="6">
        <v>1.1000000000000001</v>
      </c>
      <c r="C19" s="5">
        <v>11.597716266110799</v>
      </c>
      <c r="D19" s="5">
        <v>10.2677634266252</v>
      </c>
      <c r="E19" s="5"/>
      <c r="F19" s="5">
        <v>16.1034498681644</v>
      </c>
      <c r="G19" s="5">
        <v>10.479160254627001</v>
      </c>
      <c r="H19" s="11"/>
      <c r="I19" s="6" t="s">
        <v>94</v>
      </c>
      <c r="J19" s="5">
        <f>AVERAGE(C59:C63)</f>
        <v>20.370194441910741</v>
      </c>
      <c r="K19" s="5">
        <f>AVERAGE(D59:D63)</f>
        <v>12.412626287758542</v>
      </c>
      <c r="L19" s="5"/>
      <c r="M19" s="5">
        <f>AVERAGE(F59:F63)</f>
        <v>27.230663445244023</v>
      </c>
      <c r="N19" s="5">
        <f>AVERAGE(G59:G63)</f>
        <v>12.659382763147899</v>
      </c>
      <c r="O19" s="5"/>
    </row>
    <row r="20" spans="2:15" x14ac:dyDescent="0.55000000000000004">
      <c r="B20" s="6">
        <v>1.2</v>
      </c>
      <c r="C20" s="5">
        <v>12.454562855399001</v>
      </c>
      <c r="D20" s="5">
        <v>13.176487463079201</v>
      </c>
      <c r="E20" s="5"/>
      <c r="F20" s="5">
        <v>17.228308213086098</v>
      </c>
      <c r="G20" s="5">
        <v>13.438801408573001</v>
      </c>
      <c r="H20" s="11"/>
      <c r="I20" s="6" t="s">
        <v>95</v>
      </c>
      <c r="J20" s="5">
        <f>AVERAGE(C64:C68)</f>
        <v>21.816437565933704</v>
      </c>
      <c r="K20" s="5">
        <f>AVERAGE(D64:D68)</f>
        <v>6.3532091405098754</v>
      </c>
      <c r="L20" s="5"/>
      <c r="M20" s="5">
        <f>AVERAGE(F64:F68)</f>
        <v>28.983443226813325</v>
      </c>
      <c r="N20" s="5">
        <f>AVERAGE(G64:G68)</f>
        <v>6.4897498450012465</v>
      </c>
      <c r="O20" s="5"/>
    </row>
    <row r="21" spans="2:15" x14ac:dyDescent="0.55000000000000004">
      <c r="B21" s="6">
        <v>1.3</v>
      </c>
      <c r="C21" s="5">
        <v>11.988055771013</v>
      </c>
      <c r="D21" s="5">
        <v>10.201009348307501</v>
      </c>
      <c r="E21" s="5"/>
      <c r="F21" s="5">
        <v>16.616931850648601</v>
      </c>
      <c r="G21" s="5">
        <v>10.4111912768112</v>
      </c>
      <c r="H21" s="11"/>
      <c r="I21" s="6" t="s">
        <v>96</v>
      </c>
      <c r="J21" s="5">
        <f>AVERAGE(C69:C73)</f>
        <v>23.274896947729463</v>
      </c>
      <c r="K21" s="5">
        <f>AVERAGE(D69:D73)</f>
        <v>6.3717585061828954</v>
      </c>
      <c r="L21" s="5"/>
      <c r="M21" s="5">
        <f>AVERAGE(F69:F73)</f>
        <v>30.734288662598157</v>
      </c>
      <c r="N21" s="5">
        <f>AVERAGE(G69:G73)</f>
        <v>6.5082773835233265</v>
      </c>
      <c r="O21" s="5"/>
    </row>
    <row r="22" spans="2:15" x14ac:dyDescent="0.55000000000000004">
      <c r="B22" s="6">
        <v>1.4</v>
      </c>
      <c r="C22" s="5">
        <v>12.2265562548298</v>
      </c>
      <c r="D22" s="5">
        <v>9.7789835268583989</v>
      </c>
      <c r="E22" s="5"/>
      <c r="F22" s="5">
        <v>16.9298086937861</v>
      </c>
      <c r="G22" s="5">
        <v>9.9814365460588093</v>
      </c>
      <c r="H22" s="11"/>
      <c r="I22" s="6" t="s">
        <v>97</v>
      </c>
      <c r="J22" s="5">
        <f>AVERAGE(C74:C78)</f>
        <v>25.650237862058681</v>
      </c>
      <c r="K22" s="5">
        <f>AVERAGE(D74:D78)</f>
        <v>2.8287253733827278</v>
      </c>
      <c r="L22" s="5"/>
      <c r="M22" s="5">
        <f>AVERAGE(F74:F78)</f>
        <v>33.53157827843804</v>
      </c>
      <c r="N22" s="5">
        <f>AVERAGE(G74:G78)</f>
        <v>2.8918366126951662</v>
      </c>
      <c r="O22" s="5"/>
    </row>
    <row r="23" spans="2:15" x14ac:dyDescent="0.55000000000000004">
      <c r="B23" s="6">
        <v>1.5</v>
      </c>
      <c r="C23" s="5">
        <v>12.6726974668669</v>
      </c>
      <c r="D23" s="5">
        <v>8.289218700383131</v>
      </c>
      <c r="E23" s="5"/>
      <c r="F23" s="5">
        <v>17.513326332279799</v>
      </c>
      <c r="G23" s="5">
        <v>8.4637226695228396</v>
      </c>
      <c r="H23" s="11"/>
      <c r="I23" s="6" t="s">
        <v>98</v>
      </c>
      <c r="J23" s="5">
        <f>AVERAGE(C79:C83)</f>
        <v>26.325408634548843</v>
      </c>
      <c r="K23" s="5">
        <f>AVERAGE(D79:D83)</f>
        <v>3.1019313282670402</v>
      </c>
      <c r="L23" s="5"/>
      <c r="M23" s="5">
        <f>AVERAGE(F79:F83)</f>
        <v>34.314363588239438</v>
      </c>
      <c r="N23" s="5">
        <f>AVERAGE(G79:G83)</f>
        <v>3.1710087392326196</v>
      </c>
      <c r="O23" s="5"/>
    </row>
    <row r="24" spans="2:15" x14ac:dyDescent="0.55000000000000004">
      <c r="B24" s="6">
        <v>1.6</v>
      </c>
      <c r="C24" s="5">
        <v>12.371216181248</v>
      </c>
      <c r="D24" s="5">
        <v>11.985814320424399</v>
      </c>
      <c r="E24" s="5"/>
      <c r="F24" s="5">
        <v>17.119262338031699</v>
      </c>
      <c r="G24" s="5">
        <v>12.227762956407</v>
      </c>
      <c r="H24" s="11"/>
      <c r="I24" s="6" t="s">
        <v>103</v>
      </c>
      <c r="J24" s="5">
        <f>AVERAGE(C84:C88)</f>
        <v>28.641711899759919</v>
      </c>
      <c r="K24" s="5">
        <f>AVERAGE(D84:D88)</f>
        <v>3.1019313282670402</v>
      </c>
      <c r="L24" s="5"/>
      <c r="M24" s="5">
        <f>AVERAGE(F84:F88)</f>
        <v>36.945765270136562</v>
      </c>
      <c r="N24" s="5">
        <f>AVERAGE(G84:G88)</f>
        <v>3.1710087392326196</v>
      </c>
      <c r="O24" s="5"/>
    </row>
    <row r="25" spans="2:15" x14ac:dyDescent="0.55000000000000004">
      <c r="B25" s="6">
        <v>1.7</v>
      </c>
      <c r="C25" s="5">
        <v>11.972732659748999</v>
      </c>
      <c r="D25" s="5">
        <v>9.35599182652407</v>
      </c>
      <c r="E25" s="5"/>
      <c r="F25" s="5">
        <v>16.59680784215</v>
      </c>
      <c r="G25" s="5">
        <v>9.5506147171512303</v>
      </c>
      <c r="H25" s="11"/>
      <c r="I25" s="6" t="s">
        <v>99</v>
      </c>
      <c r="J25" s="5">
        <f>AVERAGE(C89:C93)</f>
        <v>30.800660167060421</v>
      </c>
      <c r="K25" s="5">
        <f>AVERAGE(D89:D93)</f>
        <v>3.1019313282670402</v>
      </c>
      <c r="L25" s="5"/>
      <c r="M25" s="5">
        <f>AVERAGE(F89:F93)</f>
        <v>39.397416535868224</v>
      </c>
      <c r="N25" s="5">
        <f>AVERAGE(G89:G93)</f>
        <v>3.1710087392326196</v>
      </c>
      <c r="O25" s="5"/>
    </row>
    <row r="26" spans="2:15" x14ac:dyDescent="0.55000000000000004">
      <c r="B26" s="6">
        <v>1.8</v>
      </c>
      <c r="C26" s="5">
        <v>13.0990770303308</v>
      </c>
      <c r="D26" s="5">
        <v>9.3262503732589899</v>
      </c>
      <c r="E26" s="5"/>
      <c r="F26" s="5">
        <v>18.0688729318409</v>
      </c>
      <c r="G26" s="5">
        <v>9.5203195634588003</v>
      </c>
      <c r="H26" s="11"/>
      <c r="I26" s="6" t="s">
        <v>100</v>
      </c>
      <c r="J26" s="5">
        <f>AVERAGE(C94:C98)</f>
        <v>32.913366000835261</v>
      </c>
      <c r="K26" s="5">
        <f>AVERAGE(D94:D98)</f>
        <v>3.1019313282670402</v>
      </c>
      <c r="L26" s="5"/>
      <c r="M26" s="5">
        <f>AVERAGE(F94:F98)</f>
        <v>41.42337311711514</v>
      </c>
      <c r="N26" s="5">
        <f>AVERAGE(G94:G98)</f>
        <v>3.1710087392326196</v>
      </c>
      <c r="O26" s="5"/>
    </row>
    <row r="27" spans="2:15" x14ac:dyDescent="0.55000000000000004">
      <c r="B27" s="6">
        <v>1.9</v>
      </c>
      <c r="C27" s="5">
        <v>12.939785730708699</v>
      </c>
      <c r="D27" s="5">
        <v>12.483602286498801</v>
      </c>
      <c r="E27" s="5"/>
      <c r="F27" s="5">
        <v>17.861568255814699</v>
      </c>
      <c r="G27" s="5">
        <v>12.734145552634498</v>
      </c>
      <c r="H27" s="11"/>
      <c r="I27" s="6" t="s">
        <v>101</v>
      </c>
      <c r="J27" s="5">
        <f>AVERAGE(C99:C103)</f>
        <v>28.03726636911632</v>
      </c>
      <c r="K27" s="5">
        <f>AVERAGE(D99:D103)</f>
        <v>3.1019313282670402</v>
      </c>
      <c r="L27" s="5"/>
      <c r="M27" s="5">
        <f>AVERAGE(F99:F103)</f>
        <v>36.221196887328034</v>
      </c>
      <c r="N27" s="5">
        <f>AVERAGE(G99:G103)</f>
        <v>3.1710087392326196</v>
      </c>
      <c r="O27" s="5"/>
    </row>
    <row r="28" spans="2:15" x14ac:dyDescent="0.55000000000000004">
      <c r="B28" s="6">
        <v>2</v>
      </c>
      <c r="C28" s="5">
        <v>12.678017864684701</v>
      </c>
      <c r="D28" s="5">
        <v>12.6778702720725</v>
      </c>
      <c r="E28" s="5"/>
      <c r="F28" s="5">
        <v>17.520271253415</v>
      </c>
      <c r="G28" s="5">
        <v>12.931736337708898</v>
      </c>
      <c r="H28" s="11"/>
      <c r="I28" s="6" t="s">
        <v>102</v>
      </c>
      <c r="J28" s="5">
        <f>C104</f>
        <v>31.9664043149685</v>
      </c>
      <c r="K28" s="5">
        <f>D104</f>
        <v>3.1019313282670402</v>
      </c>
      <c r="L28" s="5"/>
      <c r="M28" s="5">
        <f>F104</f>
        <v>40.738711065035901</v>
      </c>
      <c r="N28" s="5">
        <f>G104</f>
        <v>3.1710087392326196</v>
      </c>
      <c r="O28" s="5"/>
    </row>
    <row r="29" spans="2:15" x14ac:dyDescent="0.55000000000000004">
      <c r="B29" s="6">
        <v>2.1</v>
      </c>
      <c r="C29" s="5">
        <v>13.023320976581401</v>
      </c>
      <c r="D29" s="5">
        <v>12.3195805156533</v>
      </c>
      <c r="E29" s="5"/>
      <c r="F29" s="5">
        <v>17.970318555289499</v>
      </c>
      <c r="G29" s="5">
        <v>12.5673046118494</v>
      </c>
      <c r="H29" s="11"/>
      <c r="J29" s="5"/>
      <c r="K29" s="5"/>
      <c r="L29" s="5"/>
      <c r="M29" s="5"/>
      <c r="N29" s="5"/>
    </row>
    <row r="30" spans="2:15" x14ac:dyDescent="0.55000000000000004">
      <c r="B30" s="6">
        <v>2.2000000000000002</v>
      </c>
      <c r="C30" s="5">
        <v>13.3976115479251</v>
      </c>
      <c r="D30" s="5">
        <v>8.7942907480003001</v>
      </c>
      <c r="E30" s="5"/>
      <c r="F30" s="5">
        <v>18.456615767927801</v>
      </c>
      <c r="G30" s="5">
        <v>8.9783865200779989</v>
      </c>
      <c r="H30" s="11"/>
      <c r="J30" s="5"/>
      <c r="K30" s="5"/>
      <c r="L30" s="5"/>
      <c r="M30" s="5"/>
      <c r="N30" s="5"/>
    </row>
    <row r="31" spans="2:15" x14ac:dyDescent="0.55000000000000004">
      <c r="B31" s="6">
        <v>2.2999999999999998</v>
      </c>
      <c r="C31" s="5">
        <v>13.6827599543844</v>
      </c>
      <c r="D31" s="5">
        <v>4.8836750877472701</v>
      </c>
      <c r="E31" s="5"/>
      <c r="F31" s="5">
        <v>18.8260310638736</v>
      </c>
      <c r="G31" s="5">
        <v>4.9903869691753497</v>
      </c>
      <c r="H31" s="11"/>
      <c r="J31" s="5"/>
      <c r="K31" s="5"/>
      <c r="L31" s="5"/>
      <c r="M31" s="5"/>
      <c r="N31" s="5"/>
    </row>
    <row r="32" spans="2:15" x14ac:dyDescent="0.55000000000000004">
      <c r="B32" s="6">
        <v>2.4</v>
      </c>
      <c r="C32" s="5">
        <v>12.9605613963754</v>
      </c>
      <c r="D32" s="5">
        <v>7.0280454710550098</v>
      </c>
      <c r="E32" s="5"/>
      <c r="F32" s="5">
        <v>17.888622456503601</v>
      </c>
      <c r="G32" s="5">
        <v>7.1780773636387796</v>
      </c>
      <c r="H32" s="11"/>
      <c r="J32" s="5"/>
      <c r="K32" s="5"/>
      <c r="L32" s="5"/>
      <c r="M32" s="5"/>
      <c r="N32" s="5"/>
    </row>
    <row r="33" spans="2:14" x14ac:dyDescent="0.55000000000000004">
      <c r="B33" s="6">
        <v>2.5</v>
      </c>
      <c r="C33" s="5">
        <v>13.312440851937598</v>
      </c>
      <c r="D33" s="5">
        <v>9.323784197571559</v>
      </c>
      <c r="E33" s="5"/>
      <c r="F33" s="5">
        <v>18.3460972485227</v>
      </c>
      <c r="G33" s="5">
        <v>9.5178074560963104</v>
      </c>
      <c r="H33" s="11"/>
      <c r="J33" s="5"/>
      <c r="K33" s="5"/>
      <c r="L33" s="5"/>
      <c r="M33" s="5"/>
      <c r="N33" s="5"/>
    </row>
    <row r="34" spans="2:14" x14ac:dyDescent="0.55000000000000004">
      <c r="B34" s="6">
        <v>2.6</v>
      </c>
      <c r="C34" s="5">
        <v>13.8791749882615</v>
      </c>
      <c r="D34" s="5">
        <v>11.1270445178129</v>
      </c>
      <c r="E34" s="5"/>
      <c r="F34" s="5">
        <v>19.0799573790664</v>
      </c>
      <c r="G34" s="5">
        <v>11.3538940841282</v>
      </c>
      <c r="H34" s="11"/>
      <c r="J34" s="5"/>
      <c r="K34" s="5"/>
      <c r="L34" s="5"/>
      <c r="M34" s="5"/>
      <c r="N34" s="5"/>
    </row>
    <row r="35" spans="2:14" x14ac:dyDescent="0.55000000000000004">
      <c r="B35" s="6">
        <v>2.7</v>
      </c>
      <c r="C35" s="5">
        <v>14.384470626822399</v>
      </c>
      <c r="D35" s="5">
        <v>11.971362924618301</v>
      </c>
      <c r="E35" s="5"/>
      <c r="F35" s="5">
        <v>19.731215926818599</v>
      </c>
      <c r="G35" s="5">
        <v>12.213060320819601</v>
      </c>
      <c r="H35" s="11"/>
      <c r="J35" s="5"/>
      <c r="K35" s="5"/>
      <c r="L35" s="5"/>
      <c r="M35" s="5"/>
      <c r="N35" s="5"/>
    </row>
    <row r="36" spans="2:14" x14ac:dyDescent="0.55000000000000004">
      <c r="B36" s="6">
        <v>2.8</v>
      </c>
      <c r="C36" s="5">
        <v>13.906414783477899</v>
      </c>
      <c r="D36" s="5">
        <v>10.8455333637922</v>
      </c>
      <c r="E36" s="5"/>
      <c r="F36" s="5">
        <v>19.1151388536071</v>
      </c>
      <c r="G36" s="5">
        <v>11.0673584057984</v>
      </c>
      <c r="H36" s="11"/>
      <c r="J36" s="5"/>
      <c r="K36" s="5"/>
      <c r="L36" s="5"/>
      <c r="M36" s="5"/>
      <c r="N36" s="5"/>
    </row>
    <row r="37" spans="2:14" x14ac:dyDescent="0.55000000000000004">
      <c r="B37" s="6">
        <v>2.9</v>
      </c>
      <c r="C37" s="5">
        <v>14.871362411114999</v>
      </c>
      <c r="D37" s="5">
        <v>14.834510026408301</v>
      </c>
      <c r="E37" s="5"/>
      <c r="F37" s="5">
        <v>20.356056874724501</v>
      </c>
      <c r="G37" s="5">
        <v>15.124081754234501</v>
      </c>
      <c r="H37" s="11"/>
      <c r="J37" s="5"/>
      <c r="K37" s="5"/>
      <c r="L37" s="5"/>
      <c r="M37" s="5"/>
      <c r="N37" s="5"/>
    </row>
    <row r="38" spans="2:14" x14ac:dyDescent="0.55000000000000004">
      <c r="B38" s="6">
        <v>3</v>
      </c>
      <c r="C38" s="5">
        <v>15.411060266562702</v>
      </c>
      <c r="D38" s="5">
        <v>14.417893200252699</v>
      </c>
      <c r="E38" s="5"/>
      <c r="F38" s="5">
        <v>21.045591994431202</v>
      </c>
      <c r="G38" s="5">
        <v>14.700736276412499</v>
      </c>
      <c r="H38" s="11"/>
      <c r="J38" s="5"/>
      <c r="K38" s="5"/>
      <c r="L38" s="5"/>
      <c r="M38" s="5"/>
      <c r="N38" s="5"/>
    </row>
    <row r="39" spans="2:14" x14ac:dyDescent="0.55000000000000004">
      <c r="B39" s="6">
        <v>3.1</v>
      </c>
      <c r="C39" s="5">
        <v>14.730165061295999</v>
      </c>
      <c r="D39" s="5">
        <v>14.0659105362258</v>
      </c>
      <c r="E39" s="5"/>
      <c r="F39" s="5">
        <v>20.175126175301699</v>
      </c>
      <c r="G39" s="5">
        <v>14.343005827866001</v>
      </c>
      <c r="H39" s="11"/>
      <c r="J39" s="5"/>
      <c r="K39" s="5"/>
      <c r="L39" s="5"/>
      <c r="M39" s="5"/>
      <c r="N39" s="5"/>
    </row>
    <row r="40" spans="2:14" x14ac:dyDescent="0.55000000000000004">
      <c r="B40" s="6">
        <v>3.2</v>
      </c>
      <c r="C40" s="5">
        <v>15.6571609551013</v>
      </c>
      <c r="D40" s="5">
        <v>13.543448852654</v>
      </c>
      <c r="E40" s="5"/>
      <c r="F40" s="5">
        <v>21.358951257696198</v>
      </c>
      <c r="G40" s="5">
        <v>13.8119060263896</v>
      </c>
      <c r="H40" s="11"/>
      <c r="J40" s="5"/>
      <c r="K40" s="5"/>
      <c r="L40" s="5"/>
      <c r="M40" s="5"/>
      <c r="N40" s="5"/>
    </row>
    <row r="41" spans="2:14" x14ac:dyDescent="0.55000000000000004">
      <c r="B41" s="6">
        <v>3.3</v>
      </c>
      <c r="C41" s="5">
        <v>14.955794819948002</v>
      </c>
      <c r="D41" s="5">
        <v>19.405652081914198</v>
      </c>
      <c r="E41" s="5"/>
      <c r="F41" s="5">
        <v>20.464143091467399</v>
      </c>
      <c r="G41" s="5">
        <v>19.763746332938499</v>
      </c>
      <c r="H41" s="11"/>
      <c r="J41" s="5"/>
      <c r="K41" s="5"/>
      <c r="L41" s="5"/>
      <c r="M41" s="5"/>
      <c r="N41" s="5"/>
    </row>
    <row r="42" spans="2:14" x14ac:dyDescent="0.55000000000000004">
      <c r="B42" s="6">
        <v>3.4</v>
      </c>
      <c r="C42" s="5">
        <v>15.6690671140845</v>
      </c>
      <c r="D42" s="5">
        <v>24.337238601037399</v>
      </c>
      <c r="E42" s="5"/>
      <c r="F42" s="5">
        <v>21.374094446658599</v>
      </c>
      <c r="G42" s="5">
        <v>24.7583799684982</v>
      </c>
      <c r="H42" s="11"/>
      <c r="J42" s="5"/>
      <c r="K42" s="5"/>
      <c r="L42" s="5"/>
      <c r="M42" s="5"/>
      <c r="N42" s="5"/>
    </row>
    <row r="43" spans="2:14" x14ac:dyDescent="0.55000000000000004">
      <c r="B43" s="6">
        <v>3.5</v>
      </c>
      <c r="C43" s="5">
        <v>16.1749332612433</v>
      </c>
      <c r="D43" s="5">
        <v>22.6801958893708</v>
      </c>
      <c r="E43" s="5"/>
      <c r="F43" s="5">
        <v>22.0160596198794</v>
      </c>
      <c r="G43" s="5">
        <v>23.081410351413702</v>
      </c>
      <c r="H43" s="11"/>
      <c r="J43" s="5"/>
      <c r="K43" s="5"/>
      <c r="L43" s="5"/>
      <c r="M43" s="5"/>
      <c r="N43" s="5"/>
    </row>
    <row r="44" spans="2:14" x14ac:dyDescent="0.55000000000000004">
      <c r="B44" s="6">
        <v>3.6</v>
      </c>
      <c r="C44" s="5">
        <v>16.8023077633732</v>
      </c>
      <c r="D44" s="5">
        <v>5.3031940849330201</v>
      </c>
      <c r="E44" s="5"/>
      <c r="F44" s="5">
        <v>22.808347509496599</v>
      </c>
      <c r="G44" s="5">
        <v>5.4185505534077905</v>
      </c>
      <c r="H44" s="11"/>
      <c r="J44" s="5"/>
      <c r="K44" s="5"/>
      <c r="L44" s="5"/>
      <c r="M44" s="5"/>
      <c r="N44" s="5"/>
    </row>
    <row r="45" spans="2:14" x14ac:dyDescent="0.55000000000000004">
      <c r="B45" s="6">
        <v>3.7</v>
      </c>
      <c r="C45" s="5">
        <v>16.082273513847099</v>
      </c>
      <c r="D45" s="5">
        <v>1.9416100257615101</v>
      </c>
      <c r="E45" s="5"/>
      <c r="F45" s="5">
        <v>21.898679953168902</v>
      </c>
      <c r="G45" s="5">
        <v>1.98537748568604</v>
      </c>
      <c r="H45" s="11"/>
      <c r="J45" s="5"/>
      <c r="K45" s="5"/>
      <c r="L45" s="5"/>
      <c r="M45" s="5"/>
      <c r="N45" s="5"/>
    </row>
    <row r="46" spans="2:14" x14ac:dyDescent="0.55000000000000004">
      <c r="B46" s="6">
        <v>3.8</v>
      </c>
      <c r="C46" s="5">
        <v>17.3476874787269</v>
      </c>
      <c r="D46" s="5">
        <v>4.71447137259472</v>
      </c>
      <c r="E46" s="5"/>
      <c r="F46" s="5">
        <v>23.493625024928701</v>
      </c>
      <c r="G46" s="5">
        <v>4.8176732944651102</v>
      </c>
      <c r="H46" s="11"/>
      <c r="J46" s="5"/>
      <c r="K46" s="5"/>
      <c r="L46" s="5"/>
      <c r="M46" s="5"/>
      <c r="N46" s="5"/>
    </row>
    <row r="47" spans="2:14" x14ac:dyDescent="0.55000000000000004">
      <c r="B47" s="6">
        <v>3.9</v>
      </c>
      <c r="C47" s="5">
        <v>16.3373497510626</v>
      </c>
      <c r="D47" s="5">
        <v>7.6949400124012799</v>
      </c>
      <c r="E47" s="5"/>
      <c r="F47" s="5">
        <v>22.221579914820701</v>
      </c>
      <c r="G47" s="5">
        <v>7.8580052222996493</v>
      </c>
      <c r="H47" s="11"/>
      <c r="J47" s="5"/>
      <c r="K47" s="5"/>
      <c r="L47" s="5"/>
      <c r="M47" s="5"/>
      <c r="N47" s="5"/>
    </row>
    <row r="48" spans="2:14" x14ac:dyDescent="0.55000000000000004">
      <c r="B48" s="6">
        <v>4</v>
      </c>
      <c r="C48" s="5">
        <v>16.649235102770099</v>
      </c>
      <c r="D48" s="5">
        <v>7.4657663718104894</v>
      </c>
      <c r="E48" s="5"/>
      <c r="F48" s="5">
        <v>22.615431935236099</v>
      </c>
      <c r="G48" s="5">
        <v>7.6243762546929901</v>
      </c>
      <c r="H48" s="11"/>
      <c r="J48" s="5"/>
      <c r="K48" s="5"/>
      <c r="L48" s="5"/>
      <c r="M48" s="5"/>
      <c r="N48" s="5"/>
    </row>
    <row r="49" spans="2:14" x14ac:dyDescent="0.55000000000000004">
      <c r="B49" s="6">
        <v>4.0999999999999996</v>
      </c>
      <c r="C49" s="5">
        <v>17.672950475134002</v>
      </c>
      <c r="D49" s="5">
        <v>7.2938976462181504</v>
      </c>
      <c r="E49" s="5"/>
      <c r="F49" s="5">
        <v>23.900799592659698</v>
      </c>
      <c r="G49" s="5">
        <v>7.4491501243333698</v>
      </c>
      <c r="H49" s="11"/>
      <c r="J49" s="5"/>
      <c r="K49" s="5"/>
      <c r="L49" s="5"/>
      <c r="M49" s="5"/>
      <c r="N49" s="5"/>
    </row>
    <row r="50" spans="2:14" x14ac:dyDescent="0.55000000000000004">
      <c r="B50" s="6">
        <v>4.2</v>
      </c>
      <c r="C50" s="5">
        <v>17.446618471266301</v>
      </c>
      <c r="D50" s="5">
        <v>12.082719244252599</v>
      </c>
      <c r="E50" s="5"/>
      <c r="F50" s="5">
        <v>23.6175900859409</v>
      </c>
      <c r="G50" s="5">
        <v>12.32635006962</v>
      </c>
      <c r="H50" s="11"/>
      <c r="J50" s="5"/>
      <c r="K50" s="5"/>
      <c r="L50" s="5"/>
      <c r="M50" s="5"/>
      <c r="N50" s="5"/>
    </row>
    <row r="51" spans="2:14" x14ac:dyDescent="0.55000000000000004">
      <c r="B51" s="6">
        <v>4.3</v>
      </c>
      <c r="C51" s="5">
        <v>17.515959820476702</v>
      </c>
      <c r="D51" s="5">
        <v>9.5018773793105105</v>
      </c>
      <c r="E51" s="5"/>
      <c r="F51" s="5">
        <v>23.704415344377498</v>
      </c>
      <c r="G51" s="5">
        <v>9.6992102507263507</v>
      </c>
      <c r="H51" s="11"/>
      <c r="J51" s="5"/>
      <c r="K51" s="5"/>
      <c r="L51" s="5"/>
      <c r="M51" s="5"/>
      <c r="N51" s="5"/>
    </row>
    <row r="52" spans="2:14" x14ac:dyDescent="0.55000000000000004">
      <c r="B52" s="6">
        <v>4.4000000000000004</v>
      </c>
      <c r="C52" s="5">
        <v>17.613451177074797</v>
      </c>
      <c r="D52" s="5">
        <v>9.6447346037466097</v>
      </c>
      <c r="E52" s="5"/>
      <c r="F52" s="5">
        <v>23.826401230393298</v>
      </c>
      <c r="G52" s="5">
        <v>9.8447115600356501</v>
      </c>
      <c r="H52" s="11"/>
      <c r="J52" s="5"/>
      <c r="K52" s="5"/>
      <c r="L52" s="5"/>
      <c r="M52" s="5"/>
      <c r="N52" s="5"/>
    </row>
    <row r="53" spans="2:14" x14ac:dyDescent="0.55000000000000004">
      <c r="B53" s="6">
        <v>4.5</v>
      </c>
      <c r="C53" s="5">
        <v>17.220263237659001</v>
      </c>
      <c r="D53" s="5">
        <v>17.0590642858498</v>
      </c>
      <c r="E53" s="5"/>
      <c r="F53" s="5">
        <v>23.333801617207101</v>
      </c>
      <c r="G53" s="5">
        <v>17.3831963981321</v>
      </c>
      <c r="H53" s="11"/>
      <c r="J53" s="5"/>
      <c r="K53" s="5"/>
      <c r="L53" s="5"/>
      <c r="M53" s="5"/>
      <c r="N53" s="5"/>
    </row>
    <row r="54" spans="2:14" x14ac:dyDescent="0.55000000000000004">
      <c r="B54" s="6">
        <v>4.5999999999999996</v>
      </c>
      <c r="C54" s="5">
        <v>19.0588916957125</v>
      </c>
      <c r="D54" s="5">
        <v>13.101557691162698</v>
      </c>
      <c r="E54" s="5"/>
      <c r="F54" s="5">
        <v>25.623131797913402</v>
      </c>
      <c r="G54" s="5">
        <v>13.3626095329329</v>
      </c>
      <c r="H54" s="11"/>
      <c r="J54" s="5"/>
      <c r="K54" s="5"/>
      <c r="L54" s="5"/>
      <c r="M54" s="5"/>
      <c r="N54" s="5"/>
    </row>
    <row r="55" spans="2:14" x14ac:dyDescent="0.55000000000000004">
      <c r="B55" s="6">
        <v>4.7</v>
      </c>
      <c r="C55" s="5">
        <v>19.811897667708102</v>
      </c>
      <c r="D55" s="5">
        <v>7.2964040134394503</v>
      </c>
      <c r="E55" s="5"/>
      <c r="F55" s="5">
        <v>26.550415014221201</v>
      </c>
      <c r="G55" s="5">
        <v>7.4517055520628093</v>
      </c>
      <c r="H55" s="11"/>
      <c r="J55" s="5"/>
      <c r="K55" s="5"/>
      <c r="L55" s="5"/>
      <c r="M55" s="5"/>
      <c r="N55" s="5"/>
    </row>
    <row r="56" spans="2:14" x14ac:dyDescent="0.55000000000000004">
      <c r="B56" s="6">
        <v>4.8</v>
      </c>
      <c r="C56" s="5">
        <v>19.803326862372199</v>
      </c>
      <c r="D56" s="5">
        <v>9.5856409588904992</v>
      </c>
      <c r="E56" s="5"/>
      <c r="F56" s="5">
        <v>26.539893891943201</v>
      </c>
      <c r="G56" s="5">
        <v>9.7845253324354307</v>
      </c>
      <c r="H56" s="11"/>
      <c r="J56" s="5"/>
      <c r="K56" s="5"/>
      <c r="L56" s="5"/>
      <c r="M56" s="5"/>
      <c r="N56" s="5"/>
    </row>
    <row r="57" spans="2:14" x14ac:dyDescent="0.55000000000000004">
      <c r="B57" s="6">
        <v>4.9000000000000004</v>
      </c>
      <c r="C57" s="5">
        <v>21.042711897713399</v>
      </c>
      <c r="D57" s="5">
        <v>4.9309958596550807</v>
      </c>
      <c r="E57" s="5"/>
      <c r="F57" s="5">
        <v>28.053403919173803</v>
      </c>
      <c r="G57" s="5">
        <v>5.0386869599273698</v>
      </c>
      <c r="H57" s="11"/>
      <c r="J57" s="5"/>
      <c r="K57" s="5"/>
      <c r="L57" s="5"/>
      <c r="M57" s="5"/>
      <c r="N57" s="5"/>
    </row>
    <row r="58" spans="2:14" x14ac:dyDescent="0.55000000000000004">
      <c r="B58" s="6">
        <v>5</v>
      </c>
      <c r="C58" s="5">
        <v>21.305508529093402</v>
      </c>
      <c r="D58" s="5">
        <v>11.0799941493239</v>
      </c>
      <c r="E58" s="5"/>
      <c r="F58" s="5">
        <v>28.3722935234752</v>
      </c>
      <c r="G58" s="5">
        <v>11.306006517522</v>
      </c>
      <c r="H58" s="11"/>
      <c r="J58" s="5"/>
      <c r="K58" s="5"/>
      <c r="L58" s="5"/>
      <c r="M58" s="5"/>
      <c r="N58" s="5"/>
    </row>
    <row r="59" spans="2:14" x14ac:dyDescent="0.55000000000000004">
      <c r="B59" s="6">
        <v>5.0999999999999996</v>
      </c>
      <c r="C59" s="5">
        <v>19.756669829558803</v>
      </c>
      <c r="D59" s="5">
        <v>15.2641669573188</v>
      </c>
      <c r="E59" s="5"/>
      <c r="F59" s="5">
        <v>26.482606467189701</v>
      </c>
      <c r="G59" s="5">
        <v>15.560593266209999</v>
      </c>
      <c r="H59" s="11"/>
      <c r="J59" s="5"/>
      <c r="K59" s="5"/>
      <c r="L59" s="5"/>
      <c r="M59" s="5"/>
      <c r="N59" s="5"/>
    </row>
    <row r="60" spans="2:14" x14ac:dyDescent="0.55000000000000004">
      <c r="B60" s="6">
        <v>5.2</v>
      </c>
      <c r="C60" s="5">
        <v>20.2412378852732</v>
      </c>
      <c r="D60" s="5">
        <v>15.226772936102201</v>
      </c>
      <c r="E60" s="5"/>
      <c r="F60" s="5">
        <v>27.0764759496601</v>
      </c>
      <c r="G60" s="5">
        <v>15.522606090529401</v>
      </c>
      <c r="H60" s="11"/>
      <c r="J60" s="5"/>
      <c r="K60" s="5"/>
      <c r="L60" s="5"/>
      <c r="M60" s="5"/>
      <c r="N60" s="5"/>
    </row>
    <row r="61" spans="2:14" x14ac:dyDescent="0.55000000000000004">
      <c r="B61" s="6">
        <v>5.3</v>
      </c>
      <c r="C61" s="5">
        <v>20.266733442694701</v>
      </c>
      <c r="D61" s="5">
        <v>12.914697236296799</v>
      </c>
      <c r="E61" s="5"/>
      <c r="F61" s="5">
        <v>27.1076549328385</v>
      </c>
      <c r="G61" s="5">
        <v>13.1725902278119</v>
      </c>
      <c r="H61" s="11"/>
      <c r="J61" s="5"/>
      <c r="K61" s="5"/>
      <c r="L61" s="5"/>
      <c r="M61" s="5"/>
      <c r="N61" s="5"/>
    </row>
    <row r="62" spans="2:14" x14ac:dyDescent="0.55000000000000004">
      <c r="B62" s="6">
        <v>5.4</v>
      </c>
      <c r="C62" s="5">
        <v>21.930149660020501</v>
      </c>
      <c r="D62" s="5">
        <v>12.465945308753099</v>
      </c>
      <c r="E62" s="5"/>
      <c r="F62" s="5">
        <v>29.127434306395898</v>
      </c>
      <c r="G62" s="5">
        <v>12.7161856935084</v>
      </c>
      <c r="H62" s="11"/>
      <c r="J62" s="5"/>
      <c r="K62" s="5"/>
      <c r="L62" s="5"/>
      <c r="M62" s="5"/>
      <c r="N62" s="5"/>
    </row>
    <row r="63" spans="2:14" x14ac:dyDescent="0.55000000000000004">
      <c r="B63" s="6">
        <v>5.5</v>
      </c>
      <c r="C63" s="5">
        <v>19.656181392006498</v>
      </c>
      <c r="D63" s="5">
        <v>6.1915490003218103</v>
      </c>
      <c r="E63" s="5"/>
      <c r="F63" s="5">
        <v>26.359145570135901</v>
      </c>
      <c r="G63" s="5">
        <v>6.3249385376797997</v>
      </c>
      <c r="H63" s="11"/>
      <c r="J63" s="5"/>
      <c r="K63" s="5"/>
      <c r="L63" s="5"/>
      <c r="M63" s="5"/>
      <c r="N63" s="5"/>
    </row>
    <row r="64" spans="2:14" x14ac:dyDescent="0.55000000000000004">
      <c r="B64" s="6">
        <v>5.6</v>
      </c>
      <c r="C64" s="5">
        <v>20.655238198649201</v>
      </c>
      <c r="D64" s="5">
        <v>6.8154745434353199</v>
      </c>
      <c r="E64" s="5"/>
      <c r="F64" s="5">
        <v>27.581933172687002</v>
      </c>
      <c r="G64" s="5">
        <v>6.9613083325125</v>
      </c>
      <c r="H64" s="11"/>
      <c r="J64" s="5"/>
      <c r="K64" s="5"/>
      <c r="L64" s="5"/>
      <c r="M64" s="5"/>
      <c r="N64" s="5"/>
    </row>
    <row r="65" spans="2:14" x14ac:dyDescent="0.55000000000000004">
      <c r="B65" s="6">
        <v>5.7</v>
      </c>
      <c r="C65" s="5">
        <v>23.270934461513502</v>
      </c>
      <c r="D65" s="5">
        <v>6.8325481290390702</v>
      </c>
      <c r="E65" s="5"/>
      <c r="F65" s="5">
        <v>30.735017777883201</v>
      </c>
      <c r="G65" s="5">
        <v>6.9787198891755091</v>
      </c>
      <c r="H65" s="11"/>
      <c r="J65" s="5"/>
      <c r="K65" s="5"/>
      <c r="L65" s="5"/>
      <c r="M65" s="5"/>
      <c r="N65" s="5"/>
    </row>
    <row r="66" spans="2:14" x14ac:dyDescent="0.55000000000000004">
      <c r="B66" s="6">
        <v>5.8</v>
      </c>
      <c r="C66" s="5">
        <v>21.6702998373692</v>
      </c>
      <c r="D66" s="5">
        <v>5.3569456255308499</v>
      </c>
      <c r="E66" s="5"/>
      <c r="F66" s="5">
        <v>28.813779075568402</v>
      </c>
      <c r="G66" s="5">
        <v>5.4734037317197801</v>
      </c>
      <c r="H66" s="11"/>
      <c r="J66" s="5"/>
      <c r="K66" s="5"/>
      <c r="L66" s="5"/>
      <c r="M66" s="5"/>
      <c r="N66" s="5"/>
    </row>
    <row r="67" spans="2:14" x14ac:dyDescent="0.55000000000000004">
      <c r="B67" s="6">
        <v>5.9</v>
      </c>
      <c r="C67" s="5">
        <v>23.012238261206999</v>
      </c>
      <c r="D67" s="5">
        <v>5.8817632076679702</v>
      </c>
      <c r="E67" s="5"/>
      <c r="F67" s="5">
        <v>30.426248970271203</v>
      </c>
      <c r="G67" s="5">
        <v>6.0089062809391498</v>
      </c>
      <c r="H67" s="11"/>
      <c r="J67" s="5"/>
      <c r="K67" s="5"/>
      <c r="L67" s="5"/>
      <c r="M67" s="5"/>
      <c r="N67" s="5"/>
    </row>
    <row r="68" spans="2:14" x14ac:dyDescent="0.55000000000000004">
      <c r="B68" s="6">
        <v>6</v>
      </c>
      <c r="C68" s="5">
        <v>20.473477070929601</v>
      </c>
      <c r="D68" s="5">
        <v>6.8793141968761695</v>
      </c>
      <c r="E68" s="5"/>
      <c r="F68" s="5">
        <v>27.360237137656799</v>
      </c>
      <c r="G68" s="5">
        <v>7.02641099065929</v>
      </c>
      <c r="H68" s="11"/>
      <c r="J68" s="5"/>
      <c r="K68" s="5"/>
      <c r="L68" s="5"/>
      <c r="M68" s="5"/>
      <c r="N68" s="5"/>
    </row>
    <row r="69" spans="2:14" x14ac:dyDescent="0.55000000000000004">
      <c r="B69" s="6">
        <v>6.1</v>
      </c>
      <c r="C69" s="5">
        <v>22.2732759858431</v>
      </c>
      <c r="D69" s="5">
        <v>6.3457432393392494</v>
      </c>
      <c r="E69" s="5"/>
      <c r="F69" s="5">
        <v>29.540561223134098</v>
      </c>
      <c r="G69" s="5">
        <v>6.4822251600444902</v>
      </c>
      <c r="H69" s="11"/>
      <c r="J69" s="5"/>
      <c r="K69" s="5"/>
      <c r="L69" s="5"/>
      <c r="M69" s="5"/>
      <c r="N69" s="5"/>
    </row>
    <row r="70" spans="2:14" x14ac:dyDescent="0.55000000000000004">
      <c r="B70" s="6">
        <v>6.2</v>
      </c>
      <c r="C70" s="5">
        <v>22.6405201186769</v>
      </c>
      <c r="D70" s="5">
        <v>7.3065448511792797</v>
      </c>
      <c r="E70" s="5"/>
      <c r="F70" s="5">
        <v>29.981409686557797</v>
      </c>
      <c r="G70" s="5">
        <v>7.462044860082349</v>
      </c>
      <c r="H70" s="11"/>
      <c r="J70" s="5"/>
      <c r="K70" s="5"/>
      <c r="L70" s="5"/>
      <c r="M70" s="5"/>
      <c r="N70" s="5"/>
    </row>
    <row r="71" spans="2:14" x14ac:dyDescent="0.55000000000000004">
      <c r="B71" s="6">
        <v>6.3</v>
      </c>
      <c r="C71" s="5">
        <v>25.216935560017902</v>
      </c>
      <c r="D71" s="5">
        <v>6.7864114690950901</v>
      </c>
      <c r="E71" s="5"/>
      <c r="F71" s="5">
        <v>33.036448714344701</v>
      </c>
      <c r="G71" s="5">
        <v>6.9316696415878898</v>
      </c>
      <c r="H71" s="11"/>
      <c r="J71" s="5"/>
      <c r="K71" s="5"/>
      <c r="L71" s="5"/>
      <c r="M71" s="5"/>
      <c r="N71" s="5"/>
    </row>
    <row r="72" spans="2:14" x14ac:dyDescent="0.55000000000000004">
      <c r="B72" s="6">
        <v>6.4</v>
      </c>
      <c r="C72" s="5">
        <v>23.4904458410399</v>
      </c>
      <c r="D72" s="5">
        <v>7.7592551780443904</v>
      </c>
      <c r="E72" s="5"/>
      <c r="F72" s="5">
        <v>30.9964939816041</v>
      </c>
      <c r="G72" s="5">
        <v>7.9235663108412</v>
      </c>
      <c r="H72" s="11"/>
      <c r="J72" s="5"/>
      <c r="K72" s="5"/>
      <c r="L72" s="5"/>
      <c r="M72" s="5"/>
      <c r="N72" s="5"/>
    </row>
    <row r="73" spans="2:14" x14ac:dyDescent="0.55000000000000004">
      <c r="B73" s="6">
        <v>6.5</v>
      </c>
      <c r="C73" s="5">
        <v>22.753307233069499</v>
      </c>
      <c r="D73" s="5">
        <v>3.6608377932564697</v>
      </c>
      <c r="E73" s="5"/>
      <c r="F73" s="5">
        <v>30.116529707350097</v>
      </c>
      <c r="G73" s="5">
        <v>3.7418809450607</v>
      </c>
      <c r="H73" s="11"/>
      <c r="J73" s="5"/>
      <c r="K73" s="5"/>
      <c r="L73" s="5"/>
      <c r="M73" s="5"/>
      <c r="N73" s="5"/>
    </row>
    <row r="74" spans="2:14" x14ac:dyDescent="0.55000000000000004">
      <c r="B74" s="6">
        <v>6.6</v>
      </c>
      <c r="C74" s="5">
        <v>24.730497749623801</v>
      </c>
      <c r="D74" s="5">
        <v>2.9794998287026302</v>
      </c>
      <c r="E74" s="5"/>
      <c r="F74" s="5">
        <v>32.464653573504499</v>
      </c>
      <c r="G74" s="5">
        <v>3.0459364971124501</v>
      </c>
      <c r="H74" s="11"/>
      <c r="J74" s="5"/>
      <c r="K74" s="5"/>
      <c r="L74" s="5"/>
      <c r="M74" s="5"/>
      <c r="N74" s="5"/>
    </row>
    <row r="75" spans="2:14" x14ac:dyDescent="0.55000000000000004">
      <c r="B75" s="6">
        <v>6.7</v>
      </c>
      <c r="C75" s="5">
        <v>23.267987139795501</v>
      </c>
      <c r="D75" s="5">
        <v>1.8785030217733902</v>
      </c>
      <c r="E75" s="5"/>
      <c r="F75" s="5">
        <v>30.731503740650702</v>
      </c>
      <c r="G75" s="5">
        <v>1.92087580023216</v>
      </c>
      <c r="H75" s="11"/>
      <c r="J75" s="5"/>
      <c r="K75" s="5"/>
      <c r="L75" s="5"/>
      <c r="M75" s="5"/>
      <c r="N75" s="5"/>
    </row>
    <row r="76" spans="2:14" x14ac:dyDescent="0.55000000000000004">
      <c r="B76" s="6">
        <v>6.8</v>
      </c>
      <c r="C76" s="5">
        <v>27.6433903580247</v>
      </c>
      <c r="D76" s="5">
        <v>2.9334925210041201</v>
      </c>
      <c r="E76" s="5"/>
      <c r="F76" s="5">
        <v>35.854576739379503</v>
      </c>
      <c r="G76" s="5">
        <v>2.9989350317432497</v>
      </c>
      <c r="H76" s="11"/>
      <c r="J76" s="5"/>
      <c r="K76" s="5"/>
      <c r="L76" s="5"/>
      <c r="M76" s="5"/>
      <c r="N76" s="5"/>
    </row>
    <row r="77" spans="2:14" x14ac:dyDescent="0.55000000000000004">
      <c r="B77" s="6">
        <v>6.9</v>
      </c>
      <c r="C77" s="5">
        <v>27.114878291161897</v>
      </c>
      <c r="D77" s="5">
        <v>2.8777894118248999</v>
      </c>
      <c r="E77" s="5"/>
      <c r="F77" s="5">
        <v>35.245546353518399</v>
      </c>
      <c r="G77" s="5">
        <v>2.9420269210480501</v>
      </c>
      <c r="H77" s="11"/>
      <c r="J77" s="5"/>
      <c r="K77" s="5"/>
      <c r="L77" s="5"/>
      <c r="M77" s="5"/>
      <c r="N77" s="5"/>
    </row>
    <row r="78" spans="2:14" x14ac:dyDescent="0.55000000000000004">
      <c r="B78" s="6">
        <v>7</v>
      </c>
      <c r="C78" s="5">
        <v>25.494435771687503</v>
      </c>
      <c r="D78" s="5">
        <v>3.4743420836086001</v>
      </c>
      <c r="E78" s="5"/>
      <c r="F78" s="5">
        <v>33.361610985137105</v>
      </c>
      <c r="G78" s="5">
        <v>3.5514088133399202</v>
      </c>
      <c r="H78" s="11"/>
      <c r="J78" s="5"/>
      <c r="K78" s="5"/>
      <c r="L78" s="5"/>
      <c r="M78" s="5"/>
      <c r="N78" s="5"/>
    </row>
    <row r="79" spans="2:14" x14ac:dyDescent="0.55000000000000004">
      <c r="B79" s="6">
        <v>7.1</v>
      </c>
      <c r="C79" s="5">
        <v>26.309784096231297</v>
      </c>
      <c r="D79" s="5">
        <v>3.1019313282670402</v>
      </c>
      <c r="E79" s="5"/>
      <c r="F79" s="5">
        <v>34.312689657102602</v>
      </c>
      <c r="G79" s="5">
        <v>3.1710087392326196</v>
      </c>
      <c r="H79" s="11"/>
      <c r="J79" s="5"/>
      <c r="K79" s="5"/>
      <c r="L79" s="5"/>
      <c r="M79" s="5"/>
      <c r="N79" s="5"/>
    </row>
    <row r="80" spans="2:14" x14ac:dyDescent="0.55000000000000004">
      <c r="B80" s="6">
        <v>7.2</v>
      </c>
      <c r="C80" s="5">
        <v>23.931333475923701</v>
      </c>
      <c r="D80" s="5">
        <v>3.1019313282670402</v>
      </c>
      <c r="E80" s="5"/>
      <c r="F80" s="5">
        <v>31.520221957914902</v>
      </c>
      <c r="G80" s="5">
        <v>3.1710087392326196</v>
      </c>
      <c r="H80" s="11"/>
      <c r="J80" s="5"/>
      <c r="K80" s="5"/>
      <c r="L80" s="5"/>
      <c r="M80" s="5"/>
      <c r="N80" s="5"/>
    </row>
    <row r="81" spans="2:14" x14ac:dyDescent="0.55000000000000004">
      <c r="B81" s="6">
        <v>7.3</v>
      </c>
      <c r="C81" s="5">
        <v>24.722773634849098</v>
      </c>
      <c r="D81" s="5">
        <v>3.1019313282670402</v>
      </c>
      <c r="E81" s="5"/>
      <c r="F81" s="5">
        <v>32.455555432574201</v>
      </c>
      <c r="G81" s="5">
        <v>3.1710087392326196</v>
      </c>
      <c r="H81" s="11"/>
      <c r="J81" s="5"/>
      <c r="K81" s="5"/>
      <c r="L81" s="5"/>
      <c r="M81" s="5"/>
      <c r="N81" s="5"/>
    </row>
    <row r="82" spans="2:14" x14ac:dyDescent="0.55000000000000004">
      <c r="B82" s="6">
        <v>7.4</v>
      </c>
      <c r="C82" s="5">
        <v>27.680933753147503</v>
      </c>
      <c r="D82" s="5">
        <v>3.1019313282670402</v>
      </c>
      <c r="E82" s="5"/>
      <c r="F82" s="5">
        <v>35.897739317118798</v>
      </c>
      <c r="G82" s="5">
        <v>3.1710087392326196</v>
      </c>
      <c r="H82" s="11"/>
      <c r="J82" s="5"/>
      <c r="K82" s="5"/>
      <c r="L82" s="5"/>
      <c r="M82" s="5"/>
      <c r="N82" s="5"/>
    </row>
    <row r="83" spans="2:14" x14ac:dyDescent="0.55000000000000004">
      <c r="B83" s="6">
        <v>7.5</v>
      </c>
      <c r="C83" s="5">
        <v>28.982218212592599</v>
      </c>
      <c r="D83" s="5">
        <v>3.1019313282670402</v>
      </c>
      <c r="E83" s="5"/>
      <c r="F83" s="5">
        <v>37.385611576486696</v>
      </c>
      <c r="G83" s="5">
        <v>3.1710087392326196</v>
      </c>
      <c r="H83" s="11"/>
      <c r="J83" s="5"/>
      <c r="K83" s="5"/>
      <c r="L83" s="5"/>
      <c r="M83" s="5"/>
      <c r="N83" s="5"/>
    </row>
    <row r="84" spans="2:14" x14ac:dyDescent="0.55000000000000004">
      <c r="B84" s="6">
        <v>7.6</v>
      </c>
      <c r="C84" s="5">
        <v>24.6576841583428</v>
      </c>
      <c r="D84" s="5">
        <v>3.1019313282670402</v>
      </c>
      <c r="E84" s="5"/>
      <c r="F84" s="5">
        <v>32.378864127470905</v>
      </c>
      <c r="G84" s="5">
        <v>3.1710087392326196</v>
      </c>
      <c r="H84" s="11"/>
      <c r="J84" s="5"/>
      <c r="K84" s="5"/>
      <c r="L84" s="5"/>
      <c r="M84" s="5"/>
      <c r="N84" s="5"/>
    </row>
    <row r="85" spans="2:14" x14ac:dyDescent="0.55000000000000004">
      <c r="B85" s="6">
        <v>7.7</v>
      </c>
      <c r="C85" s="5">
        <v>26.143403841631102</v>
      </c>
      <c r="D85" s="5">
        <v>3.1019313282670402</v>
      </c>
      <c r="E85" s="5"/>
      <c r="F85" s="5">
        <v>34.119132478216301</v>
      </c>
      <c r="G85" s="5">
        <v>3.1710087392326196</v>
      </c>
      <c r="H85" s="11"/>
      <c r="J85" s="5"/>
      <c r="K85" s="5"/>
      <c r="L85" s="5"/>
      <c r="M85" s="5"/>
      <c r="N85" s="5"/>
    </row>
    <row r="86" spans="2:14" x14ac:dyDescent="0.55000000000000004">
      <c r="B86" s="6">
        <v>7.8</v>
      </c>
      <c r="C86" s="5">
        <v>32.044151521105199</v>
      </c>
      <c r="D86" s="5">
        <v>3.1019313282670402</v>
      </c>
      <c r="E86" s="5"/>
      <c r="F86" s="5">
        <v>40.824990994407401</v>
      </c>
      <c r="G86" s="5">
        <v>3.1710087392326196</v>
      </c>
      <c r="H86" s="11"/>
      <c r="J86" s="5"/>
      <c r="K86" s="5"/>
      <c r="L86" s="5"/>
      <c r="M86" s="5"/>
      <c r="N86" s="5"/>
    </row>
    <row r="87" spans="2:14" x14ac:dyDescent="0.55000000000000004">
      <c r="B87" s="6">
        <v>7.9</v>
      </c>
      <c r="C87" s="5">
        <v>27.218436388060503</v>
      </c>
      <c r="D87" s="5">
        <v>3.1019313282670402</v>
      </c>
      <c r="E87" s="5"/>
      <c r="F87" s="5">
        <v>35.3650899769696</v>
      </c>
      <c r="G87" s="5">
        <v>3.1710087392326196</v>
      </c>
      <c r="H87" s="11"/>
      <c r="J87" s="5"/>
      <c r="K87" s="5"/>
      <c r="L87" s="5"/>
      <c r="M87" s="5"/>
      <c r="N87" s="5"/>
    </row>
    <row r="88" spans="2:14" x14ac:dyDescent="0.55000000000000004">
      <c r="B88" s="6">
        <v>8</v>
      </c>
      <c r="C88" s="5">
        <v>33.144883589660004</v>
      </c>
      <c r="D88" s="5">
        <v>3.1019313282670402</v>
      </c>
      <c r="E88" s="5"/>
      <c r="F88" s="5">
        <v>42.040748773618603</v>
      </c>
      <c r="G88" s="5">
        <v>3.1710087392326196</v>
      </c>
      <c r="H88" s="11"/>
      <c r="J88" s="5"/>
      <c r="K88" s="5"/>
      <c r="L88" s="5"/>
      <c r="M88" s="5"/>
      <c r="N88" s="5"/>
    </row>
    <row r="89" spans="2:14" x14ac:dyDescent="0.55000000000000004">
      <c r="B89" s="6">
        <v>8.1</v>
      </c>
      <c r="C89" s="5">
        <v>35.185424491367101</v>
      </c>
      <c r="D89" s="5">
        <v>3.1019313282670402</v>
      </c>
      <c r="E89" s="5"/>
      <c r="F89" s="5">
        <v>44.266333747224301</v>
      </c>
      <c r="G89" s="5">
        <v>3.1710087392326196</v>
      </c>
      <c r="H89" s="11"/>
      <c r="J89" s="5"/>
      <c r="K89" s="5"/>
      <c r="L89" s="5"/>
      <c r="M89" s="5"/>
      <c r="N89" s="5"/>
    </row>
    <row r="90" spans="2:14" x14ac:dyDescent="0.55000000000000004">
      <c r="B90" s="6">
        <v>8.1999999999999993</v>
      </c>
      <c r="C90" s="5">
        <v>30.874345983684197</v>
      </c>
      <c r="D90" s="5">
        <v>3.1019313282670402</v>
      </c>
      <c r="E90" s="5"/>
      <c r="F90" s="5">
        <v>39.521056002726304</v>
      </c>
      <c r="G90" s="5">
        <v>3.1710087392326196</v>
      </c>
      <c r="H90" s="11"/>
      <c r="J90" s="5"/>
      <c r="K90" s="5"/>
      <c r="L90" s="5"/>
      <c r="M90" s="5"/>
      <c r="N90" s="5"/>
    </row>
    <row r="91" spans="2:14" x14ac:dyDescent="0.55000000000000004">
      <c r="B91" s="6">
        <v>8.3000000000000007</v>
      </c>
      <c r="C91" s="5">
        <v>28.068508322350301</v>
      </c>
      <c r="D91" s="5">
        <v>3.1019313282670402</v>
      </c>
      <c r="E91" s="5"/>
      <c r="F91" s="5">
        <v>36.342546540320605</v>
      </c>
      <c r="G91" s="5">
        <v>3.1710087392326196</v>
      </c>
      <c r="H91" s="11"/>
      <c r="J91" s="5"/>
      <c r="K91" s="5"/>
      <c r="L91" s="5"/>
      <c r="M91" s="5"/>
      <c r="N91" s="5"/>
    </row>
    <row r="92" spans="2:14" x14ac:dyDescent="0.55000000000000004">
      <c r="B92" s="6">
        <v>8.4</v>
      </c>
      <c r="C92" s="5">
        <v>32.8629782644241</v>
      </c>
      <c r="D92" s="5">
        <v>3.1019313282670402</v>
      </c>
      <c r="E92" s="5"/>
      <c r="F92" s="5">
        <v>41.730409227420701</v>
      </c>
      <c r="G92" s="5">
        <v>3.1710087392326196</v>
      </c>
      <c r="H92" s="11"/>
      <c r="J92" s="5"/>
      <c r="K92" s="5"/>
      <c r="L92" s="5"/>
      <c r="M92" s="5"/>
      <c r="N92" s="5"/>
    </row>
    <row r="93" spans="2:14" x14ac:dyDescent="0.55000000000000004">
      <c r="B93" s="6">
        <v>8.5</v>
      </c>
      <c r="C93" s="5">
        <v>27.012043773476403</v>
      </c>
      <c r="D93" s="5">
        <v>3.1019313282670402</v>
      </c>
      <c r="E93" s="5"/>
      <c r="F93" s="5">
        <v>35.126737161649203</v>
      </c>
      <c r="G93" s="5">
        <v>3.1710087392326196</v>
      </c>
      <c r="H93" s="11"/>
      <c r="J93" s="5"/>
      <c r="K93" s="5"/>
      <c r="L93" s="5"/>
      <c r="M93" s="5"/>
      <c r="N93" s="5"/>
    </row>
    <row r="94" spans="2:14" x14ac:dyDescent="0.55000000000000004">
      <c r="B94" s="6">
        <v>8.6</v>
      </c>
      <c r="C94" s="5">
        <v>22.104329213663402</v>
      </c>
      <c r="D94" s="5">
        <v>3.1019313282670402</v>
      </c>
      <c r="E94" s="5"/>
      <c r="F94" s="5">
        <v>29.337296754789001</v>
      </c>
      <c r="G94" s="5">
        <v>3.1710087392326196</v>
      </c>
      <c r="H94" s="11"/>
      <c r="J94" s="5"/>
      <c r="K94" s="5"/>
      <c r="L94" s="5"/>
      <c r="M94" s="5"/>
      <c r="N94" s="5"/>
    </row>
    <row r="95" spans="2:14" x14ac:dyDescent="0.55000000000000004">
      <c r="B95" s="6">
        <v>8.6999999999999993</v>
      </c>
      <c r="C95" s="5">
        <v>32.294633840928299</v>
      </c>
      <c r="D95" s="5">
        <v>3.1019313282670402</v>
      </c>
      <c r="E95" s="5"/>
      <c r="F95" s="5">
        <v>41.102596106139799</v>
      </c>
      <c r="G95" s="5">
        <v>3.1710087392326196</v>
      </c>
      <c r="H95" s="11"/>
      <c r="J95" s="5"/>
      <c r="K95" s="5"/>
      <c r="L95" s="5"/>
      <c r="M95" s="5"/>
      <c r="N95" s="5"/>
    </row>
    <row r="96" spans="2:14" x14ac:dyDescent="0.55000000000000004">
      <c r="B96" s="6">
        <v>8.8000000000000007</v>
      </c>
      <c r="C96" s="5">
        <v>30.1019942074902</v>
      </c>
      <c r="D96" s="5">
        <v>3.1019313282670402</v>
      </c>
      <c r="E96" s="5"/>
      <c r="F96" s="5">
        <v>38.653351240220601</v>
      </c>
      <c r="G96" s="5">
        <v>3.1710087392326196</v>
      </c>
      <c r="H96" s="11"/>
      <c r="J96" s="5"/>
      <c r="K96" s="5"/>
      <c r="L96" s="5"/>
      <c r="M96" s="5"/>
      <c r="N96" s="5"/>
    </row>
    <row r="97" spans="2:14" x14ac:dyDescent="0.55000000000000004">
      <c r="B97" s="6">
        <v>8.9</v>
      </c>
      <c r="C97" s="5">
        <v>30.131772953899201</v>
      </c>
      <c r="D97" s="5">
        <v>3.1019313282670402</v>
      </c>
      <c r="E97" s="5"/>
      <c r="F97" s="5">
        <v>38.686907364665402</v>
      </c>
      <c r="G97" s="5">
        <v>3.1710087392326196</v>
      </c>
      <c r="H97" s="11"/>
      <c r="J97" s="5"/>
      <c r="K97" s="5"/>
      <c r="L97" s="5"/>
      <c r="M97" s="5"/>
      <c r="N97" s="5"/>
    </row>
    <row r="98" spans="2:14" x14ac:dyDescent="0.55000000000000004">
      <c r="B98" s="6">
        <v>9</v>
      </c>
      <c r="C98" s="5">
        <v>49.934099788195205</v>
      </c>
      <c r="D98" s="5">
        <v>3.1019313282670402</v>
      </c>
      <c r="E98" s="5"/>
      <c r="F98" s="5">
        <v>59.336714119760906</v>
      </c>
      <c r="G98" s="5">
        <v>3.1710087392326196</v>
      </c>
      <c r="H98" s="11"/>
      <c r="J98" s="5"/>
      <c r="K98" s="5"/>
      <c r="L98" s="5"/>
      <c r="M98" s="5"/>
      <c r="N98" s="5"/>
    </row>
    <row r="99" spans="2:14" x14ac:dyDescent="0.55000000000000004">
      <c r="B99" s="6">
        <v>9.1</v>
      </c>
      <c r="C99" s="5">
        <v>21.422726487331801</v>
      </c>
      <c r="D99" s="5">
        <v>3.1019313282670402</v>
      </c>
      <c r="E99" s="5"/>
      <c r="F99" s="5">
        <v>28.514303511007601</v>
      </c>
      <c r="G99" s="5">
        <v>3.1710087392326196</v>
      </c>
      <c r="H99" s="11"/>
      <c r="J99" s="5"/>
      <c r="K99" s="5"/>
      <c r="L99" s="5"/>
      <c r="M99" s="5"/>
      <c r="N99" s="5"/>
    </row>
    <row r="100" spans="2:14" x14ac:dyDescent="0.55000000000000004">
      <c r="B100" s="6">
        <v>9.1999999999999993</v>
      </c>
      <c r="C100" s="5">
        <v>25.667084166400002</v>
      </c>
      <c r="D100" s="5">
        <v>3.1019313282670402</v>
      </c>
      <c r="E100" s="5"/>
      <c r="F100" s="5">
        <v>33.563535708306006</v>
      </c>
      <c r="G100" s="5">
        <v>3.1710087392326196</v>
      </c>
      <c r="H100" s="11"/>
      <c r="J100" s="5"/>
      <c r="K100" s="5"/>
      <c r="L100" s="5"/>
      <c r="M100" s="5"/>
      <c r="N100" s="5"/>
    </row>
    <row r="101" spans="2:14" x14ac:dyDescent="0.55000000000000004">
      <c r="B101" s="6">
        <v>9.3000000000000007</v>
      </c>
      <c r="C101" s="5">
        <v>33.927459200892798</v>
      </c>
      <c r="D101" s="5">
        <v>3.1019313282670402</v>
      </c>
      <c r="E101" s="5"/>
      <c r="F101" s="5">
        <v>42.898588373686501</v>
      </c>
      <c r="G101" s="5">
        <v>3.1710087392326196</v>
      </c>
      <c r="H101" s="11"/>
      <c r="J101" s="5"/>
      <c r="K101" s="5"/>
      <c r="L101" s="5"/>
      <c r="M101" s="5"/>
      <c r="N101" s="5"/>
    </row>
    <row r="102" spans="2:14" x14ac:dyDescent="0.55000000000000004">
      <c r="B102" s="6">
        <v>9.4</v>
      </c>
      <c r="C102" s="5">
        <v>28.633299261654997</v>
      </c>
      <c r="D102" s="5">
        <v>3.1019313282670402</v>
      </c>
      <c r="E102" s="5"/>
      <c r="F102" s="5">
        <v>36.988215491077497</v>
      </c>
      <c r="G102" s="5">
        <v>3.1710087392326196</v>
      </c>
      <c r="H102" s="11"/>
      <c r="J102" s="5"/>
      <c r="K102" s="5"/>
      <c r="L102" s="5"/>
      <c r="M102" s="5"/>
      <c r="N102" s="5"/>
    </row>
    <row r="103" spans="2:14" x14ac:dyDescent="0.55000000000000004">
      <c r="B103" s="6">
        <v>9.5</v>
      </c>
      <c r="C103" s="5">
        <v>30.535762729302</v>
      </c>
      <c r="D103" s="5">
        <v>3.1019313282670402</v>
      </c>
      <c r="E103" s="5"/>
      <c r="F103" s="5">
        <v>39.141341352562598</v>
      </c>
      <c r="G103" s="5">
        <v>3.1710087392326196</v>
      </c>
      <c r="H103" s="11"/>
      <c r="J103" s="5"/>
      <c r="K103" s="5"/>
      <c r="L103" s="5"/>
      <c r="M103" s="5"/>
      <c r="N103" s="5"/>
    </row>
    <row r="104" spans="2:14" x14ac:dyDescent="0.55000000000000004">
      <c r="B104" s="6">
        <v>9.6</v>
      </c>
      <c r="C104" s="5">
        <v>31.9664043149685</v>
      </c>
      <c r="D104" s="5">
        <v>3.1019313282670402</v>
      </c>
      <c r="E104" s="5"/>
      <c r="F104" s="5">
        <v>40.738711065035901</v>
      </c>
      <c r="G104" s="5">
        <v>3.1710087392326196</v>
      </c>
      <c r="H104" s="11"/>
      <c r="J104" s="5"/>
      <c r="K104" s="5"/>
      <c r="L104" s="5"/>
      <c r="M104" s="5"/>
      <c r="N104" s="5"/>
    </row>
    <row r="105" spans="2:14" x14ac:dyDescent="0.55000000000000004">
      <c r="C105" s="5"/>
      <c r="D105" s="5"/>
      <c r="E105" s="5"/>
      <c r="F105" s="5"/>
      <c r="G105" s="5"/>
    </row>
  </sheetData>
  <sheetProtection algorithmName="SHA-512" hashValue="CGtrnJ2JerrFtcVpdQDOdLgMkHV+rcAsBAuFJgHWWMb/9o7tCItKawuHzrHQ/pIDeTDw5cdppzDzmqRXyGj3aw==" saltValue="YuvEyoP9IiRE60lwf2j63A==" spinCount="100000" sheet="1" objects="1" scenarios="1"/>
  <mergeCells count="8">
    <mergeCell ref="B1:O1"/>
    <mergeCell ref="B5:G5"/>
    <mergeCell ref="I5:N5"/>
    <mergeCell ref="C7:D7"/>
    <mergeCell ref="F7:G7"/>
    <mergeCell ref="J7:K7"/>
    <mergeCell ref="M7:O7"/>
    <mergeCell ref="B2:O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F908F-49B3-41BC-89D7-6F125282623B}">
  <dimension ref="A1:S26"/>
  <sheetViews>
    <sheetView workbookViewId="0">
      <selection activeCell="C21" sqref="C21"/>
    </sheetView>
  </sheetViews>
  <sheetFormatPr defaultRowHeight="14.4" x14ac:dyDescent="0.55000000000000004"/>
  <cols>
    <col min="1" max="1" width="3" style="148" customWidth="1"/>
    <col min="2" max="2" width="63.15625" style="150" customWidth="1"/>
    <col min="3" max="16384" width="8.83984375" style="150"/>
  </cols>
  <sheetData>
    <row r="1" spans="1:14" s="173" customFormat="1" ht="9" customHeight="1" x14ac:dyDescent="0.55000000000000004"/>
    <row r="2" spans="1:14" s="230" customFormat="1" x14ac:dyDescent="0.55000000000000004">
      <c r="A2" s="173"/>
      <c r="B2" s="381"/>
      <c r="C2" s="381"/>
      <c r="D2" s="381"/>
      <c r="E2" s="381"/>
      <c r="F2" s="381"/>
      <c r="G2" s="381"/>
      <c r="H2" s="381"/>
      <c r="I2" s="381"/>
      <c r="J2" s="381"/>
      <c r="K2" s="381"/>
      <c r="L2" s="381"/>
      <c r="M2" s="381"/>
      <c r="N2" s="381"/>
    </row>
    <row r="3" spans="1:14" s="230" customFormat="1" x14ac:dyDescent="0.55000000000000004">
      <c r="A3" s="173"/>
      <c r="B3" s="381"/>
      <c r="C3" s="381"/>
      <c r="D3" s="381"/>
      <c r="E3" s="381"/>
      <c r="F3" s="381"/>
      <c r="G3" s="381"/>
      <c r="H3" s="381"/>
      <c r="I3" s="381"/>
      <c r="J3" s="381"/>
      <c r="K3" s="381"/>
      <c r="L3" s="381"/>
      <c r="M3" s="381"/>
      <c r="N3" s="381"/>
    </row>
    <row r="4" spans="1:14" s="230" customFormat="1" x14ac:dyDescent="0.55000000000000004">
      <c r="A4" s="173"/>
      <c r="B4" s="381"/>
      <c r="C4" s="381"/>
      <c r="D4" s="381"/>
      <c r="E4" s="381"/>
      <c r="F4" s="381"/>
      <c r="G4" s="381"/>
      <c r="H4" s="381"/>
      <c r="I4" s="381"/>
      <c r="J4" s="381"/>
      <c r="K4" s="381"/>
      <c r="L4" s="381"/>
      <c r="M4" s="381"/>
      <c r="N4" s="381"/>
    </row>
    <row r="5" spans="1:14" s="230" customFormat="1" x14ac:dyDescent="0.55000000000000004">
      <c r="A5" s="173"/>
      <c r="B5" s="381"/>
      <c r="C5" s="381"/>
      <c r="D5" s="381"/>
      <c r="E5" s="381"/>
      <c r="F5" s="381"/>
      <c r="G5" s="381"/>
      <c r="H5" s="381"/>
      <c r="I5" s="381"/>
      <c r="J5" s="381"/>
      <c r="K5" s="381"/>
      <c r="L5" s="381"/>
      <c r="M5" s="381"/>
      <c r="N5" s="381"/>
    </row>
    <row r="6" spans="1:14" s="230" customFormat="1" x14ac:dyDescent="0.55000000000000004">
      <c r="A6" s="173"/>
      <c r="B6" s="381"/>
      <c r="C6" s="381"/>
      <c r="D6" s="381"/>
      <c r="E6" s="381"/>
      <c r="F6" s="381"/>
      <c r="G6" s="381"/>
      <c r="H6" s="381"/>
      <c r="I6" s="381"/>
      <c r="J6" s="381"/>
      <c r="K6" s="381"/>
      <c r="L6" s="381"/>
      <c r="M6" s="381"/>
      <c r="N6" s="381"/>
    </row>
    <row r="7" spans="1:14" s="230" customFormat="1" x14ac:dyDescent="0.55000000000000004">
      <c r="A7" s="173"/>
      <c r="B7" s="381"/>
      <c r="C7" s="381"/>
      <c r="D7" s="381"/>
      <c r="E7" s="381"/>
      <c r="F7" s="381"/>
      <c r="G7" s="381"/>
      <c r="H7" s="381"/>
      <c r="I7" s="381"/>
      <c r="J7" s="381"/>
      <c r="K7" s="381"/>
      <c r="L7" s="381"/>
      <c r="M7" s="381"/>
      <c r="N7" s="381"/>
    </row>
    <row r="8" spans="1:14" s="230" customFormat="1" x14ac:dyDescent="0.55000000000000004">
      <c r="A8" s="173"/>
      <c r="B8" s="381"/>
      <c r="C8" s="381"/>
      <c r="D8" s="381"/>
      <c r="E8" s="381"/>
      <c r="F8" s="381"/>
      <c r="G8" s="381"/>
      <c r="H8" s="381"/>
      <c r="I8" s="381"/>
      <c r="J8" s="381"/>
      <c r="K8" s="381"/>
      <c r="L8" s="381"/>
      <c r="M8" s="381"/>
      <c r="N8" s="381"/>
    </row>
    <row r="9" spans="1:14" s="230" customFormat="1" x14ac:dyDescent="0.55000000000000004">
      <c r="A9" s="173"/>
      <c r="B9" s="180" t="s">
        <v>143</v>
      </c>
      <c r="C9" s="381"/>
      <c r="D9" s="381"/>
      <c r="E9" s="381"/>
      <c r="F9" s="381"/>
      <c r="G9" s="381"/>
      <c r="H9" s="381"/>
      <c r="I9" s="381"/>
      <c r="J9" s="381"/>
      <c r="K9" s="381"/>
      <c r="L9" s="381"/>
      <c r="M9" s="381"/>
      <c r="N9" s="381"/>
    </row>
    <row r="10" spans="1:14" s="230" customFormat="1" x14ac:dyDescent="0.55000000000000004">
      <c r="A10" s="173"/>
      <c r="B10" s="181" t="s">
        <v>131</v>
      </c>
      <c r="C10" s="381"/>
      <c r="D10" s="381"/>
      <c r="E10" s="381"/>
      <c r="F10" s="381"/>
      <c r="G10" s="381"/>
      <c r="H10" s="381"/>
      <c r="I10" s="381"/>
      <c r="J10" s="381"/>
      <c r="K10" s="381"/>
      <c r="L10" s="381"/>
      <c r="M10" s="381"/>
      <c r="N10" s="381"/>
    </row>
    <row r="11" spans="1:14" s="230" customFormat="1" x14ac:dyDescent="0.55000000000000004">
      <c r="A11" s="173"/>
      <c r="B11" s="178"/>
      <c r="C11" s="381"/>
      <c r="D11" s="381"/>
      <c r="E11" s="381"/>
      <c r="F11" s="381"/>
      <c r="G11" s="381"/>
      <c r="H11" s="381"/>
      <c r="I11" s="381"/>
      <c r="J11" s="381"/>
      <c r="K11" s="381"/>
      <c r="L11" s="381"/>
      <c r="M11" s="381"/>
      <c r="N11" s="381"/>
    </row>
    <row r="12" spans="1:14" s="230" customFormat="1" ht="20.399999999999999" x14ac:dyDescent="0.75">
      <c r="A12" s="173"/>
      <c r="B12" s="382" t="s">
        <v>191</v>
      </c>
      <c r="C12" s="382"/>
      <c r="D12" s="382"/>
      <c r="E12" s="382"/>
      <c r="F12" s="382"/>
      <c r="G12" s="382"/>
      <c r="H12" s="382"/>
      <c r="I12" s="382"/>
      <c r="J12" s="382"/>
      <c r="K12" s="382"/>
      <c r="L12" s="382"/>
      <c r="M12" s="382"/>
      <c r="N12" s="382"/>
    </row>
    <row r="13" spans="1:14" s="230" customFormat="1" x14ac:dyDescent="0.55000000000000004">
      <c r="A13" s="173"/>
      <c r="B13" s="178"/>
      <c r="C13" s="381"/>
      <c r="D13" s="381"/>
      <c r="E13" s="381"/>
      <c r="F13" s="381"/>
      <c r="G13" s="381"/>
      <c r="H13" s="381"/>
      <c r="I13" s="381"/>
      <c r="J13" s="381"/>
      <c r="K13" s="381"/>
      <c r="L13" s="381"/>
      <c r="M13" s="381"/>
      <c r="N13" s="381"/>
    </row>
    <row r="14" spans="1:14" s="230" customFormat="1" x14ac:dyDescent="0.55000000000000004">
      <c r="A14" s="173"/>
      <c r="B14" s="178"/>
      <c r="C14" s="381"/>
      <c r="D14" s="381"/>
      <c r="E14" s="381"/>
      <c r="F14" s="381"/>
      <c r="G14" s="381"/>
      <c r="H14" s="381"/>
      <c r="I14" s="381"/>
      <c r="J14" s="381"/>
      <c r="K14" s="381"/>
      <c r="L14" s="381"/>
      <c r="M14" s="381"/>
      <c r="N14" s="381"/>
    </row>
    <row r="15" spans="1:14" s="230" customFormat="1" x14ac:dyDescent="0.55000000000000004">
      <c r="A15" s="173"/>
    </row>
    <row r="16" spans="1:14" s="230" customFormat="1" ht="18.3" x14ac:dyDescent="0.7">
      <c r="A16" s="173"/>
      <c r="B16" s="383" t="s">
        <v>190</v>
      </c>
      <c r="C16" s="230" t="s">
        <v>153</v>
      </c>
    </row>
    <row r="17" spans="1:19" s="230" customFormat="1" x14ac:dyDescent="0.55000000000000004">
      <c r="A17" s="173"/>
      <c r="D17" s="379" t="s">
        <v>194</v>
      </c>
    </row>
    <row r="18" spans="1:19" x14ac:dyDescent="0.55000000000000004">
      <c r="B18" s="230" t="s">
        <v>192</v>
      </c>
      <c r="C18" s="380">
        <v>1.41</v>
      </c>
      <c r="D18" s="379" t="s">
        <v>195</v>
      </c>
      <c r="E18" s="230"/>
      <c r="F18" s="230"/>
      <c r="G18" s="230"/>
      <c r="H18" s="230"/>
      <c r="I18" s="230"/>
      <c r="J18" s="230"/>
      <c r="K18" s="230"/>
      <c r="L18" s="230"/>
      <c r="M18" s="230"/>
      <c r="N18" s="230"/>
      <c r="O18" s="230"/>
      <c r="P18" s="230"/>
      <c r="Q18" s="230"/>
      <c r="R18" s="230"/>
      <c r="S18" s="230"/>
    </row>
    <row r="19" spans="1:19" x14ac:dyDescent="0.55000000000000004">
      <c r="B19" s="230" t="s">
        <v>196</v>
      </c>
      <c r="C19" s="385">
        <f>IF(' DATA - Farm inputs'!C36="Kg",'Cost of Subclinical Mastitis'!C18,'Cost of Subclinical Mastitis'!C18/1.61)</f>
        <v>0.87577639751552783</v>
      </c>
      <c r="D19" s="230"/>
      <c r="E19" s="230"/>
      <c r="F19" s="230"/>
      <c r="G19" s="230"/>
      <c r="H19" s="230"/>
      <c r="I19" s="230"/>
      <c r="J19" s="230"/>
      <c r="K19" s="230"/>
      <c r="L19" s="230"/>
      <c r="M19" s="230"/>
      <c r="N19" s="230"/>
      <c r="O19" s="230"/>
      <c r="P19" s="230"/>
      <c r="Q19" s="230"/>
      <c r="R19" s="230"/>
      <c r="S19" s="230"/>
    </row>
    <row r="20" spans="1:19" x14ac:dyDescent="0.55000000000000004">
      <c r="B20" s="230"/>
      <c r="C20" s="308"/>
      <c r="D20" s="230"/>
      <c r="E20" s="230"/>
      <c r="F20" s="230"/>
      <c r="G20" s="230"/>
      <c r="H20" s="230"/>
      <c r="I20" s="230"/>
      <c r="J20" s="230"/>
      <c r="K20" s="230"/>
      <c r="L20" s="230"/>
      <c r="M20" s="230"/>
      <c r="N20" s="230"/>
      <c r="O20" s="230"/>
      <c r="P20" s="230"/>
      <c r="Q20" s="230"/>
      <c r="R20" s="230"/>
      <c r="S20" s="230"/>
    </row>
    <row r="21" spans="1:19" x14ac:dyDescent="0.55000000000000004">
      <c r="B21" s="230" t="s">
        <v>193</v>
      </c>
      <c r="C21" s="380">
        <v>85</v>
      </c>
      <c r="D21" s="379">
        <v>85</v>
      </c>
      <c r="E21" s="230"/>
      <c r="F21" s="230"/>
      <c r="G21" s="230"/>
      <c r="H21" s="230"/>
      <c r="I21" s="230"/>
      <c r="J21" s="230"/>
      <c r="K21" s="230"/>
      <c r="L21" s="230"/>
      <c r="M21" s="230"/>
      <c r="N21" s="230"/>
      <c r="O21" s="230"/>
      <c r="P21" s="230"/>
      <c r="Q21" s="230"/>
      <c r="R21" s="230"/>
      <c r="S21" s="230"/>
    </row>
    <row r="22" spans="1:19" x14ac:dyDescent="0.55000000000000004">
      <c r="B22" s="230" t="s">
        <v>31</v>
      </c>
      <c r="C22" s="386">
        <f>' DATA - Farm inputs'!C38-(' DATA - Farm inputs'!C44*' DATA - Farm inputs'!C42)</f>
        <v>0.3272857139461971</v>
      </c>
      <c r="D22" s="230"/>
      <c r="E22" s="230"/>
      <c r="F22" s="230"/>
      <c r="G22" s="230"/>
      <c r="H22" s="230"/>
      <c r="I22" s="230"/>
      <c r="J22" s="230"/>
      <c r="K22" s="230"/>
      <c r="L22" s="230"/>
      <c r="M22" s="230"/>
      <c r="N22" s="230"/>
      <c r="O22" s="230"/>
      <c r="P22" s="230"/>
      <c r="Q22" s="230"/>
      <c r="R22" s="230"/>
      <c r="S22" s="230"/>
    </row>
    <row r="23" spans="1:19" x14ac:dyDescent="0.55000000000000004">
      <c r="B23" s="384" t="s">
        <v>32</v>
      </c>
      <c r="C23" s="387">
        <f>C19*C21*C22</f>
        <v>24.363473799038335</v>
      </c>
      <c r="D23" s="230"/>
      <c r="E23" s="230"/>
      <c r="F23" s="230"/>
      <c r="G23" s="230"/>
      <c r="H23" s="230"/>
      <c r="I23" s="230"/>
      <c r="J23" s="230"/>
      <c r="K23" s="230"/>
      <c r="L23" s="230"/>
      <c r="M23" s="230"/>
      <c r="N23" s="230"/>
      <c r="O23" s="230"/>
      <c r="P23" s="230"/>
      <c r="Q23" s="230"/>
      <c r="R23" s="230"/>
      <c r="S23" s="230"/>
    </row>
    <row r="24" spans="1:19" x14ac:dyDescent="0.55000000000000004">
      <c r="B24" s="230"/>
      <c r="C24" s="230"/>
      <c r="D24" s="230"/>
      <c r="E24" s="230"/>
      <c r="F24" s="230"/>
      <c r="G24" s="230"/>
      <c r="H24" s="230"/>
      <c r="I24" s="230"/>
      <c r="J24" s="230"/>
      <c r="K24" s="230"/>
      <c r="L24" s="230"/>
      <c r="M24" s="230"/>
      <c r="N24" s="230"/>
      <c r="O24" s="230"/>
      <c r="P24" s="230"/>
      <c r="Q24" s="230"/>
      <c r="R24" s="230"/>
      <c r="S24" s="230"/>
    </row>
    <row r="25" spans="1:19" x14ac:dyDescent="0.55000000000000004">
      <c r="D25" s="230"/>
      <c r="E25" s="230"/>
      <c r="F25" s="230"/>
      <c r="G25" s="230"/>
      <c r="H25" s="230"/>
      <c r="I25" s="230"/>
      <c r="J25" s="230"/>
      <c r="K25" s="230"/>
      <c r="L25" s="230"/>
      <c r="M25" s="230"/>
      <c r="N25" s="230"/>
      <c r="O25" s="230"/>
      <c r="P25" s="230"/>
      <c r="Q25" s="230"/>
      <c r="R25" s="230"/>
      <c r="S25" s="230"/>
    </row>
    <row r="26" spans="1:19" x14ac:dyDescent="0.55000000000000004">
      <c r="D26" s="230"/>
      <c r="E26" s="230"/>
      <c r="F26" s="230"/>
      <c r="G26" s="230"/>
      <c r="H26" s="230"/>
      <c r="I26" s="230"/>
      <c r="J26" s="230"/>
      <c r="K26" s="230"/>
      <c r="L26" s="230"/>
      <c r="M26" s="230"/>
      <c r="N26" s="230"/>
      <c r="O26" s="230"/>
      <c r="P26" s="230"/>
      <c r="Q26" s="230"/>
      <c r="R26" s="230"/>
      <c r="S26" s="230"/>
    </row>
  </sheetData>
  <sheetProtection algorithmName="SHA-512" hashValue="iTtT7stJbmbr+PcQLVFnV0eVNxV0Mfe+o15MD1ImdcdHObbMf3T2b5nrMmhTUC2Y3KG14cSD3mImZKGHQPZjxA==" saltValue="F34Fo2vV6CG5LeaKFWFvVw==" spinCount="100000" sheet="1" objects="1" scenarios="1"/>
  <mergeCells count="1">
    <mergeCell ref="B12:N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8E95D-CC83-42A2-A023-3D173E6A3CA9}">
  <dimension ref="A1:AX285"/>
  <sheetViews>
    <sheetView zoomScale="80" zoomScaleNormal="80" workbookViewId="0">
      <selection activeCell="F33" sqref="F33"/>
    </sheetView>
  </sheetViews>
  <sheetFormatPr defaultRowHeight="14.4" x14ac:dyDescent="0.55000000000000004"/>
  <cols>
    <col min="1" max="1" width="2" style="148" customWidth="1"/>
    <col min="2" max="2" width="65" style="150" customWidth="1"/>
    <col min="3" max="3" width="12" style="150" customWidth="1"/>
    <col min="4" max="4" width="20.68359375" style="150" customWidth="1"/>
    <col min="5" max="5" width="2.83984375" style="150" customWidth="1"/>
    <col min="6" max="6" width="67" style="150" customWidth="1"/>
    <col min="7" max="7" width="24" style="150" customWidth="1"/>
    <col min="8" max="8" width="2.578125" style="150" customWidth="1"/>
    <col min="9" max="10" width="8.83984375" style="150"/>
    <col min="11" max="11" width="14.578125" style="150" customWidth="1"/>
    <col min="12" max="12" width="1.68359375" style="150" customWidth="1"/>
    <col min="13" max="13" width="8.83984375" style="148"/>
    <col min="14" max="16" width="8.83984375" style="150"/>
    <col min="17" max="17" width="7.26171875" style="150" customWidth="1"/>
    <col min="18" max="50" width="8.83984375" style="148"/>
    <col min="51" max="16384" width="8.83984375" style="150"/>
  </cols>
  <sheetData>
    <row r="1" spans="1:50" s="148" customFormat="1" x14ac:dyDescent="0.55000000000000004">
      <c r="A1" s="173"/>
      <c r="B1" s="173"/>
      <c r="C1" s="173"/>
      <c r="D1" s="173"/>
      <c r="E1" s="173"/>
      <c r="F1" s="173"/>
      <c r="G1" s="173"/>
      <c r="H1" s="173"/>
      <c r="I1" s="173"/>
      <c r="J1" s="173"/>
      <c r="K1" s="173"/>
      <c r="L1" s="173"/>
      <c r="M1" s="173"/>
      <c r="N1" s="173"/>
      <c r="O1" s="173"/>
      <c r="P1" s="173"/>
      <c r="Q1" s="173"/>
      <c r="R1" s="173"/>
      <c r="Y1" s="148" t="s">
        <v>169</v>
      </c>
    </row>
    <row r="2" spans="1:50" s="149" customFormat="1" x14ac:dyDescent="0.55000000000000004">
      <c r="A2" s="173"/>
      <c r="B2" s="174"/>
      <c r="C2" s="175"/>
      <c r="D2" s="175"/>
      <c r="E2" s="175"/>
      <c r="F2" s="175"/>
      <c r="G2" s="175"/>
      <c r="H2" s="175"/>
      <c r="I2" s="175"/>
      <c r="J2" s="175"/>
      <c r="K2" s="175"/>
      <c r="L2" s="176"/>
      <c r="M2" s="173"/>
      <c r="N2" s="173"/>
      <c r="O2" s="173"/>
      <c r="P2" s="173"/>
      <c r="Q2" s="173"/>
      <c r="R2" s="173"/>
      <c r="S2" s="148"/>
      <c r="T2" s="148"/>
      <c r="U2" s="148"/>
      <c r="V2" s="148"/>
      <c r="W2" s="148"/>
      <c r="X2" s="148"/>
      <c r="Y2" s="148" t="s">
        <v>168</v>
      </c>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row>
    <row r="3" spans="1:50" s="149" customFormat="1" x14ac:dyDescent="0.55000000000000004">
      <c r="A3" s="173"/>
      <c r="B3" s="177"/>
      <c r="C3" s="178"/>
      <c r="D3" s="178"/>
      <c r="E3" s="178"/>
      <c r="F3" s="178"/>
      <c r="G3" s="178"/>
      <c r="H3" s="178"/>
      <c r="I3" s="178"/>
      <c r="J3" s="178"/>
      <c r="K3" s="178"/>
      <c r="L3" s="179"/>
      <c r="M3" s="173"/>
      <c r="N3" s="173"/>
      <c r="O3" s="173"/>
      <c r="P3" s="173"/>
      <c r="Q3" s="173"/>
      <c r="R3" s="173"/>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row>
    <row r="4" spans="1:50" s="149" customFormat="1" x14ac:dyDescent="0.55000000000000004">
      <c r="A4" s="173"/>
      <c r="B4" s="177"/>
      <c r="C4" s="178"/>
      <c r="D4" s="178"/>
      <c r="E4" s="178"/>
      <c r="F4" s="178"/>
      <c r="G4" s="178"/>
      <c r="H4" s="178"/>
      <c r="I4" s="178"/>
      <c r="J4" s="178"/>
      <c r="K4" s="178"/>
      <c r="L4" s="179"/>
      <c r="M4" s="173"/>
      <c r="N4" s="173"/>
      <c r="O4" s="173"/>
      <c r="P4" s="173"/>
      <c r="Q4" s="173"/>
      <c r="R4" s="173"/>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row>
    <row r="5" spans="1:50" s="149" customFormat="1" x14ac:dyDescent="0.55000000000000004">
      <c r="A5" s="173"/>
      <c r="B5" s="177"/>
      <c r="C5" s="178"/>
      <c r="D5" s="178"/>
      <c r="E5" s="178"/>
      <c r="F5" s="178"/>
      <c r="G5" s="178"/>
      <c r="H5" s="178"/>
      <c r="I5" s="178"/>
      <c r="J5" s="178"/>
      <c r="K5" s="178"/>
      <c r="L5" s="179"/>
      <c r="M5" s="173"/>
      <c r="N5" s="173"/>
      <c r="O5" s="173"/>
      <c r="P5" s="173"/>
      <c r="Q5" s="173"/>
      <c r="R5" s="173"/>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row>
    <row r="6" spans="1:50" s="149" customFormat="1" x14ac:dyDescent="0.55000000000000004">
      <c r="A6" s="173"/>
      <c r="B6" s="177"/>
      <c r="C6" s="178"/>
      <c r="D6" s="178"/>
      <c r="E6" s="178"/>
      <c r="F6" s="178"/>
      <c r="G6" s="178"/>
      <c r="H6" s="178"/>
      <c r="I6" s="178"/>
      <c r="J6" s="178"/>
      <c r="K6" s="178"/>
      <c r="L6" s="179"/>
      <c r="M6" s="173"/>
      <c r="N6" s="173"/>
      <c r="O6" s="173"/>
      <c r="P6" s="173"/>
      <c r="Q6" s="173"/>
      <c r="R6" s="173"/>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row>
    <row r="7" spans="1:50" s="149" customFormat="1" x14ac:dyDescent="0.55000000000000004">
      <c r="A7" s="173"/>
      <c r="B7" s="177"/>
      <c r="C7" s="178"/>
      <c r="D7" s="178"/>
      <c r="E7" s="178"/>
      <c r="F7" s="178"/>
      <c r="G7" s="178"/>
      <c r="H7" s="178"/>
      <c r="I7" s="178"/>
      <c r="J7" s="178"/>
      <c r="K7" s="178"/>
      <c r="L7" s="179"/>
      <c r="M7" s="173"/>
      <c r="N7" s="173"/>
      <c r="O7" s="173"/>
      <c r="P7" s="173"/>
      <c r="Q7" s="173"/>
      <c r="R7" s="173"/>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row>
    <row r="8" spans="1:50" s="149" customFormat="1" x14ac:dyDescent="0.55000000000000004">
      <c r="A8" s="173"/>
      <c r="B8" s="177"/>
      <c r="C8" s="178"/>
      <c r="D8" s="178"/>
      <c r="E8" s="178"/>
      <c r="F8" s="178"/>
      <c r="G8" s="178"/>
      <c r="H8" s="178"/>
      <c r="I8" s="178"/>
      <c r="J8" s="178"/>
      <c r="K8" s="178"/>
      <c r="L8" s="179"/>
      <c r="M8" s="173"/>
      <c r="N8" s="173"/>
      <c r="O8" s="173"/>
      <c r="P8" s="173"/>
      <c r="Q8" s="173"/>
      <c r="R8" s="173"/>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row>
    <row r="9" spans="1:50" s="149" customFormat="1" x14ac:dyDescent="0.55000000000000004">
      <c r="A9" s="173"/>
      <c r="B9" s="177"/>
      <c r="C9" s="178"/>
      <c r="D9" s="178"/>
      <c r="E9" s="178"/>
      <c r="F9" s="178"/>
      <c r="G9" s="178"/>
      <c r="H9" s="178"/>
      <c r="I9" s="178"/>
      <c r="J9" s="178"/>
      <c r="K9" s="178"/>
      <c r="L9" s="179"/>
      <c r="M9" s="173"/>
      <c r="N9" s="173"/>
      <c r="O9" s="173"/>
      <c r="P9" s="173"/>
      <c r="Q9" s="173"/>
      <c r="R9" s="173"/>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148"/>
      <c r="AW9" s="148"/>
      <c r="AX9" s="148"/>
    </row>
    <row r="10" spans="1:50" s="149" customFormat="1" x14ac:dyDescent="0.55000000000000004">
      <c r="A10" s="173"/>
      <c r="B10" s="177"/>
      <c r="C10" s="178"/>
      <c r="D10" s="178"/>
      <c r="E10" s="178"/>
      <c r="F10" s="178"/>
      <c r="G10" s="178"/>
      <c r="H10" s="178"/>
      <c r="I10" s="178"/>
      <c r="J10" s="178"/>
      <c r="K10" s="178"/>
      <c r="L10" s="179"/>
      <c r="M10" s="173"/>
      <c r="N10" s="173"/>
      <c r="O10" s="173"/>
      <c r="P10" s="173"/>
      <c r="Q10" s="173"/>
      <c r="R10" s="173"/>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row>
    <row r="11" spans="1:50" s="149" customFormat="1" x14ac:dyDescent="0.55000000000000004">
      <c r="A11" s="173"/>
      <c r="B11" s="180" t="s">
        <v>143</v>
      </c>
      <c r="C11" s="178"/>
      <c r="D11" s="178"/>
      <c r="E11" s="178"/>
      <c r="F11" s="178"/>
      <c r="G11" s="178"/>
      <c r="H11" s="178"/>
      <c r="I11" s="178"/>
      <c r="J11" s="178"/>
      <c r="K11" s="178"/>
      <c r="L11" s="179"/>
      <c r="M11" s="173"/>
      <c r="N11" s="173"/>
      <c r="O11" s="173"/>
      <c r="P11" s="173"/>
      <c r="Q11" s="173"/>
      <c r="R11" s="173"/>
      <c r="S11" s="148"/>
      <c r="T11" s="148"/>
      <c r="U11" s="148"/>
      <c r="V11" s="148"/>
      <c r="W11" s="148"/>
      <c r="X11" s="148"/>
      <c r="Y11" s="148" t="s">
        <v>16</v>
      </c>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row>
    <row r="12" spans="1:50" s="149" customFormat="1" x14ac:dyDescent="0.55000000000000004">
      <c r="A12" s="173"/>
      <c r="B12" s="181" t="s">
        <v>131</v>
      </c>
      <c r="C12" s="182"/>
      <c r="D12" s="182"/>
      <c r="E12" s="182"/>
      <c r="F12" s="182"/>
      <c r="G12" s="182"/>
      <c r="H12" s="182"/>
      <c r="I12" s="182"/>
      <c r="J12" s="182"/>
      <c r="K12" s="182"/>
      <c r="L12" s="183"/>
      <c r="M12" s="173"/>
      <c r="N12" s="173"/>
      <c r="O12" s="173"/>
      <c r="P12" s="173"/>
      <c r="Q12" s="173"/>
      <c r="R12" s="173"/>
      <c r="S12" s="148"/>
      <c r="T12" s="148"/>
      <c r="U12" s="148"/>
      <c r="V12" s="148"/>
      <c r="W12" s="148"/>
      <c r="X12" s="148"/>
      <c r="Y12" s="148" t="s">
        <v>17</v>
      </c>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row>
    <row r="13" spans="1:50" s="148" customFormat="1" ht="11.5" customHeight="1" x14ac:dyDescent="0.55000000000000004">
      <c r="A13" s="173"/>
      <c r="B13" s="173"/>
      <c r="C13" s="173"/>
      <c r="D13" s="173"/>
      <c r="E13" s="173"/>
      <c r="F13" s="173"/>
      <c r="G13" s="173"/>
      <c r="H13" s="173"/>
      <c r="I13" s="173"/>
      <c r="J13" s="173"/>
      <c r="K13" s="173"/>
      <c r="L13" s="173"/>
      <c r="M13" s="173"/>
      <c r="N13" s="173"/>
      <c r="O13" s="173"/>
      <c r="P13" s="173"/>
      <c r="Q13" s="173"/>
      <c r="R13" s="173"/>
    </row>
    <row r="14" spans="1:50" s="149" customFormat="1" ht="6" customHeight="1" x14ac:dyDescent="0.55000000000000004">
      <c r="A14" s="173"/>
      <c r="B14" s="184"/>
      <c r="C14" s="185"/>
      <c r="D14" s="185"/>
      <c r="E14" s="185"/>
      <c r="F14" s="185"/>
      <c r="G14" s="185"/>
      <c r="H14" s="185"/>
      <c r="I14" s="185"/>
      <c r="J14" s="185"/>
      <c r="K14" s="185"/>
      <c r="L14" s="186"/>
      <c r="M14" s="173"/>
      <c r="N14" s="173"/>
      <c r="O14" s="173"/>
      <c r="P14" s="173"/>
      <c r="Q14" s="173"/>
      <c r="R14" s="173"/>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row>
    <row r="15" spans="1:50" s="149" customFormat="1" ht="35.700000000000003" x14ac:dyDescent="1.3">
      <c r="A15" s="173"/>
      <c r="B15" s="187"/>
      <c r="C15" s="188"/>
      <c r="D15" s="189"/>
      <c r="E15" s="189"/>
      <c r="F15" s="189"/>
      <c r="G15" s="189"/>
      <c r="H15" s="189"/>
      <c r="I15" s="189"/>
      <c r="J15" s="189"/>
      <c r="K15" s="189"/>
      <c r="L15" s="190"/>
      <c r="M15" s="173"/>
      <c r="N15" s="173"/>
      <c r="O15" s="173"/>
      <c r="P15" s="173"/>
      <c r="Q15" s="173"/>
      <c r="R15" s="173"/>
      <c r="S15" s="148"/>
      <c r="T15" s="148"/>
      <c r="U15" s="148"/>
      <c r="V15" s="148"/>
      <c r="W15" s="148"/>
      <c r="X15" s="148"/>
      <c r="Y15" s="148" t="s">
        <v>134</v>
      </c>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row>
    <row r="16" spans="1:50" s="148" customFormat="1" ht="8.5" customHeight="1" thickBot="1" x14ac:dyDescent="0.6">
      <c r="A16" s="173"/>
      <c r="B16" s="173"/>
      <c r="C16" s="173"/>
      <c r="D16" s="173"/>
      <c r="E16" s="173"/>
      <c r="F16" s="173"/>
      <c r="G16" s="173"/>
      <c r="H16" s="173"/>
      <c r="I16" s="173"/>
      <c r="J16" s="173"/>
      <c r="K16" s="173"/>
      <c r="L16" s="173"/>
      <c r="M16" s="173"/>
      <c r="N16" s="173"/>
      <c r="O16" s="173"/>
      <c r="P16" s="173"/>
      <c r="Q16" s="173"/>
      <c r="R16" s="173"/>
      <c r="Y16" s="148" t="s">
        <v>135</v>
      </c>
    </row>
    <row r="17" spans="1:20" x14ac:dyDescent="0.55000000000000004">
      <c r="A17" s="173"/>
      <c r="B17" s="191"/>
      <c r="C17" s="192"/>
      <c r="D17" s="192"/>
      <c r="E17" s="192"/>
      <c r="F17" s="192"/>
      <c r="G17" s="192"/>
      <c r="H17" s="192"/>
      <c r="I17" s="192"/>
      <c r="J17" s="192"/>
      <c r="K17" s="192"/>
      <c r="L17" s="193"/>
      <c r="M17" s="173"/>
      <c r="N17" s="173"/>
      <c r="O17" s="173"/>
      <c r="P17" s="173"/>
      <c r="Q17" s="173"/>
      <c r="R17" s="173"/>
    </row>
    <row r="18" spans="1:20" x14ac:dyDescent="0.55000000000000004">
      <c r="A18" s="173"/>
      <c r="B18" s="194"/>
      <c r="C18" s="178"/>
      <c r="D18" s="178"/>
      <c r="E18" s="178"/>
      <c r="F18" s="178"/>
      <c r="G18" s="178"/>
      <c r="H18" s="178"/>
      <c r="I18" s="178"/>
      <c r="J18" s="178"/>
      <c r="K18" s="178"/>
      <c r="L18" s="195"/>
      <c r="M18" s="173"/>
      <c r="N18" s="173"/>
      <c r="O18" s="173"/>
      <c r="P18" s="173"/>
      <c r="Q18" s="173"/>
      <c r="R18" s="173"/>
    </row>
    <row r="19" spans="1:20" x14ac:dyDescent="0.55000000000000004">
      <c r="A19" s="173"/>
      <c r="B19" s="194"/>
      <c r="C19" s="178"/>
      <c r="D19" s="178"/>
      <c r="E19" s="178"/>
      <c r="F19" s="178"/>
      <c r="G19" s="178"/>
      <c r="H19" s="178"/>
      <c r="I19" s="178"/>
      <c r="J19" s="178"/>
      <c r="K19" s="178"/>
      <c r="L19" s="195"/>
      <c r="M19" s="173"/>
      <c r="N19" s="173"/>
      <c r="O19" s="173"/>
      <c r="P19" s="173"/>
      <c r="Q19" s="173"/>
      <c r="R19" s="173"/>
    </row>
    <row r="20" spans="1:20" x14ac:dyDescent="0.55000000000000004">
      <c r="A20" s="173"/>
      <c r="B20" s="194"/>
      <c r="C20" s="178"/>
      <c r="D20" s="178"/>
      <c r="E20" s="178"/>
      <c r="F20" s="178"/>
      <c r="G20" s="178"/>
      <c r="H20" s="178"/>
      <c r="I20" s="178"/>
      <c r="J20" s="178"/>
      <c r="K20" s="178"/>
      <c r="L20" s="195"/>
      <c r="M20" s="173"/>
      <c r="N20" s="173"/>
      <c r="O20" s="173"/>
      <c r="P20" s="173"/>
      <c r="Q20" s="173"/>
      <c r="R20" s="173"/>
    </row>
    <row r="21" spans="1:20" ht="14.7" thickBot="1" x14ac:dyDescent="0.6">
      <c r="A21" s="173"/>
      <c r="B21" s="196"/>
      <c r="C21" s="197"/>
      <c r="D21" s="197"/>
      <c r="E21" s="197"/>
      <c r="F21" s="197"/>
      <c r="G21" s="197"/>
      <c r="H21" s="197"/>
      <c r="I21" s="197"/>
      <c r="J21" s="197"/>
      <c r="K21" s="197"/>
      <c r="L21" s="198"/>
      <c r="M21" s="173"/>
      <c r="N21" s="173"/>
      <c r="O21" s="173"/>
      <c r="P21" s="173"/>
      <c r="Q21" s="173"/>
      <c r="R21" s="173"/>
    </row>
    <row r="22" spans="1:20" s="148" customFormat="1" ht="14.7" thickBot="1" x14ac:dyDescent="0.6">
      <c r="A22" s="173"/>
      <c r="B22" s="173"/>
      <c r="C22" s="173"/>
      <c r="D22" s="173"/>
      <c r="E22" s="173"/>
      <c r="F22" s="173"/>
      <c r="G22" s="173"/>
      <c r="H22" s="173"/>
      <c r="I22" s="199"/>
      <c r="J22" s="199"/>
      <c r="K22" s="199"/>
      <c r="L22" s="199"/>
      <c r="M22" s="173"/>
      <c r="N22" s="173"/>
      <c r="O22" s="173"/>
      <c r="P22" s="173"/>
      <c r="Q22" s="173"/>
      <c r="R22" s="173"/>
    </row>
    <row r="23" spans="1:20" ht="20.7" thickBot="1" x14ac:dyDescent="0.8">
      <c r="A23" s="173"/>
      <c r="B23" s="200" t="s">
        <v>0</v>
      </c>
      <c r="C23" s="201"/>
      <c r="D23" s="202"/>
      <c r="E23" s="173"/>
      <c r="F23" s="200" t="s">
        <v>136</v>
      </c>
      <c r="G23" s="202"/>
      <c r="H23" s="203"/>
      <c r="I23" s="204" t="s">
        <v>148</v>
      </c>
      <c r="J23" s="205"/>
      <c r="K23" s="205"/>
      <c r="L23" s="206"/>
      <c r="M23" s="173"/>
      <c r="N23" s="207" t="s">
        <v>146</v>
      </c>
      <c r="O23" s="208"/>
      <c r="P23" s="208"/>
      <c r="Q23" s="209"/>
      <c r="R23" s="173"/>
    </row>
    <row r="24" spans="1:20" ht="19" customHeight="1" x14ac:dyDescent="0.55000000000000004">
      <c r="A24" s="173"/>
      <c r="B24" s="173"/>
      <c r="C24" s="173"/>
      <c r="D24" s="173"/>
      <c r="E24" s="173"/>
      <c r="F24" s="173"/>
      <c r="G24" s="173"/>
      <c r="H24" s="210"/>
      <c r="I24" s="211" t="s">
        <v>159</v>
      </c>
      <c r="J24" s="212"/>
      <c r="K24" s="212"/>
      <c r="L24" s="213"/>
      <c r="M24" s="173"/>
      <c r="N24" s="214"/>
      <c r="O24" s="215"/>
      <c r="P24" s="215"/>
      <c r="Q24" s="216"/>
      <c r="R24" s="173"/>
    </row>
    <row r="25" spans="1:20" ht="15.6" x14ac:dyDescent="0.6">
      <c r="A25" s="173"/>
      <c r="B25" s="217" t="s">
        <v>1</v>
      </c>
      <c r="C25" s="218" t="s">
        <v>7</v>
      </c>
      <c r="D25" s="219" t="s">
        <v>8</v>
      </c>
      <c r="E25" s="220"/>
      <c r="F25" s="217" t="s">
        <v>137</v>
      </c>
      <c r="G25" s="221"/>
      <c r="H25" s="222"/>
      <c r="I25" s="211"/>
      <c r="J25" s="212"/>
      <c r="K25" s="212"/>
      <c r="L25" s="213"/>
      <c r="M25" s="173"/>
      <c r="N25" s="214"/>
      <c r="O25" s="215"/>
      <c r="P25" s="215"/>
      <c r="Q25" s="216"/>
      <c r="R25" s="173"/>
    </row>
    <row r="26" spans="1:20" ht="15.6" x14ac:dyDescent="0.6">
      <c r="A26" s="173"/>
      <c r="B26" s="223"/>
      <c r="C26" s="224"/>
      <c r="D26" s="225"/>
      <c r="E26" s="220"/>
      <c r="F26" s="223"/>
      <c r="G26" s="225"/>
      <c r="H26" s="222"/>
      <c r="I26" s="211"/>
      <c r="J26" s="212"/>
      <c r="K26" s="212"/>
      <c r="L26" s="213"/>
      <c r="M26" s="173"/>
      <c r="N26" s="214"/>
      <c r="O26" s="215"/>
      <c r="P26" s="215"/>
      <c r="Q26" s="216"/>
      <c r="R26" s="173"/>
    </row>
    <row r="27" spans="1:20" ht="18.600000000000001" thickBot="1" x14ac:dyDescent="0.75">
      <c r="B27" s="223" t="s">
        <v>2</v>
      </c>
      <c r="C27" s="154">
        <v>56</v>
      </c>
      <c r="D27" s="231" t="s">
        <v>132</v>
      </c>
      <c r="E27" s="152"/>
      <c r="F27" s="223" t="s">
        <v>10</v>
      </c>
      <c r="G27" s="245">
        <f>C30*C29</f>
        <v>0.40500000000000003</v>
      </c>
      <c r="H27" s="155"/>
      <c r="I27" s="156" t="s">
        <v>169</v>
      </c>
      <c r="J27" s="157"/>
      <c r="K27" s="157"/>
      <c r="L27" s="158"/>
      <c r="M27" s="173"/>
      <c r="N27" s="214"/>
      <c r="O27" s="215"/>
      <c r="P27" s="215"/>
      <c r="Q27" s="216"/>
      <c r="R27" s="173"/>
    </row>
    <row r="28" spans="1:20" ht="15.6" x14ac:dyDescent="0.6">
      <c r="B28" s="223" t="s">
        <v>3</v>
      </c>
      <c r="C28" s="154">
        <v>62</v>
      </c>
      <c r="D28" s="231" t="s">
        <v>132</v>
      </c>
      <c r="E28" s="152"/>
      <c r="F28" s="246" t="s">
        <v>11</v>
      </c>
      <c r="G28" s="247">
        <f>G27*C27</f>
        <v>22.68</v>
      </c>
      <c r="H28" s="159"/>
      <c r="I28" s="173"/>
      <c r="J28" s="173"/>
      <c r="K28" s="173"/>
      <c r="L28" s="173"/>
      <c r="M28" s="173"/>
      <c r="N28" s="214"/>
      <c r="O28" s="215"/>
      <c r="P28" s="215"/>
      <c r="Q28" s="216"/>
      <c r="R28" s="173"/>
      <c r="S28" s="173"/>
      <c r="T28" s="173"/>
    </row>
    <row r="29" spans="1:20" ht="15.6" x14ac:dyDescent="0.6">
      <c r="B29" s="223" t="s">
        <v>4</v>
      </c>
      <c r="C29" s="160">
        <v>0.45</v>
      </c>
      <c r="D29" s="231" t="s">
        <v>132</v>
      </c>
      <c r="E29" s="152"/>
      <c r="F29" s="246" t="s">
        <v>12</v>
      </c>
      <c r="G29" s="247">
        <f>G27*C28</f>
        <v>25.110000000000003</v>
      </c>
      <c r="H29" s="159"/>
      <c r="I29" s="265" t="s">
        <v>144</v>
      </c>
      <c r="J29" s="266"/>
      <c r="K29" s="267"/>
      <c r="L29" s="173"/>
      <c r="M29" s="173"/>
      <c r="N29" s="214"/>
      <c r="O29" s="215"/>
      <c r="P29" s="215"/>
      <c r="Q29" s="216"/>
      <c r="R29" s="173"/>
      <c r="S29" s="173"/>
      <c r="T29" s="173"/>
    </row>
    <row r="30" spans="1:20" ht="15.6" x14ac:dyDescent="0.6">
      <c r="B30" s="223" t="s">
        <v>5</v>
      </c>
      <c r="C30" s="289">
        <v>0.9</v>
      </c>
      <c r="D30" s="231"/>
      <c r="E30" s="152"/>
      <c r="F30" s="223"/>
      <c r="G30" s="225"/>
      <c r="H30" s="152"/>
      <c r="I30" s="268"/>
      <c r="J30" s="269"/>
      <c r="K30" s="270"/>
      <c r="L30" s="173"/>
      <c r="M30" s="173"/>
      <c r="N30" s="214"/>
      <c r="O30" s="215"/>
      <c r="P30" s="215"/>
      <c r="Q30" s="216"/>
      <c r="R30" s="173"/>
      <c r="S30" s="173"/>
      <c r="T30" s="173"/>
    </row>
    <row r="31" spans="1:20" ht="15.6" x14ac:dyDescent="0.6">
      <c r="B31" s="223" t="s">
        <v>6</v>
      </c>
      <c r="C31" s="224">
        <f>C27+C28</f>
        <v>118</v>
      </c>
      <c r="D31" s="231"/>
      <c r="E31" s="152"/>
      <c r="F31" s="223" t="s">
        <v>59</v>
      </c>
      <c r="G31" s="247">
        <f>(G32+G33)</f>
        <v>70.210000000000008</v>
      </c>
      <c r="H31" s="159"/>
      <c r="I31" s="268"/>
      <c r="J31" s="269"/>
      <c r="K31" s="270"/>
      <c r="L31" s="173"/>
      <c r="M31" s="173"/>
      <c r="N31" s="214"/>
      <c r="O31" s="215"/>
      <c r="P31" s="215"/>
      <c r="Q31" s="216"/>
      <c r="R31" s="173"/>
      <c r="S31" s="173"/>
      <c r="T31" s="173"/>
    </row>
    <row r="32" spans="1:20" ht="15.6" x14ac:dyDescent="0.6">
      <c r="B32" s="223" t="s">
        <v>43</v>
      </c>
      <c r="C32" s="161">
        <v>150000</v>
      </c>
      <c r="D32" s="232">
        <v>220000</v>
      </c>
      <c r="E32" s="152"/>
      <c r="F32" s="246" t="s">
        <v>13</v>
      </c>
      <c r="G32" s="247">
        <f>C27-G28</f>
        <v>33.32</v>
      </c>
      <c r="H32" s="159"/>
      <c r="I32" s="268"/>
      <c r="J32" s="269"/>
      <c r="K32" s="270"/>
      <c r="L32" s="173"/>
      <c r="M32" s="173"/>
      <c r="N32" s="214"/>
      <c r="O32" s="215"/>
      <c r="P32" s="215"/>
      <c r="Q32" s="216"/>
      <c r="R32" s="173"/>
      <c r="S32" s="173"/>
      <c r="T32" s="173"/>
    </row>
    <row r="33" spans="2:20" ht="15.6" x14ac:dyDescent="0.6">
      <c r="B33" s="223"/>
      <c r="C33" s="153"/>
      <c r="D33" s="231"/>
      <c r="E33" s="152"/>
      <c r="F33" s="246" t="s">
        <v>14</v>
      </c>
      <c r="G33" s="247">
        <f>C28-G29</f>
        <v>36.89</v>
      </c>
      <c r="H33" s="159"/>
      <c r="I33" s="268"/>
      <c r="J33" s="269"/>
      <c r="K33" s="270"/>
      <c r="L33" s="173"/>
      <c r="M33" s="173"/>
      <c r="N33" s="271"/>
      <c r="O33" s="272"/>
      <c r="P33" s="272"/>
      <c r="Q33" s="273"/>
      <c r="R33" s="173"/>
      <c r="S33" s="173"/>
      <c r="T33" s="173"/>
    </row>
    <row r="34" spans="2:20" ht="15.6" x14ac:dyDescent="0.6">
      <c r="B34" s="226" t="s">
        <v>9</v>
      </c>
      <c r="C34" s="162"/>
      <c r="D34" s="233"/>
      <c r="E34" s="152"/>
      <c r="F34" s="223"/>
      <c r="G34" s="247"/>
      <c r="H34" s="159"/>
      <c r="I34" s="268"/>
      <c r="J34" s="269"/>
      <c r="K34" s="270"/>
      <c r="L34" s="173"/>
      <c r="M34" s="173"/>
      <c r="N34" s="173"/>
      <c r="O34" s="173"/>
      <c r="P34" s="173"/>
      <c r="Q34" s="173"/>
      <c r="R34" s="173"/>
      <c r="S34" s="173"/>
      <c r="T34" s="173"/>
    </row>
    <row r="35" spans="2:20" ht="15.6" x14ac:dyDescent="0.6">
      <c r="B35" s="227"/>
      <c r="C35" s="153"/>
      <c r="D35" s="231"/>
      <c r="E35" s="152"/>
      <c r="F35" s="226" t="s">
        <v>138</v>
      </c>
      <c r="G35" s="248"/>
      <c r="H35" s="159"/>
      <c r="I35" s="268"/>
      <c r="J35" s="269"/>
      <c r="K35" s="270"/>
      <c r="L35" s="173"/>
      <c r="M35" s="173"/>
      <c r="N35" s="173"/>
      <c r="O35" s="173"/>
      <c r="P35" s="173"/>
      <c r="Q35" s="173"/>
      <c r="R35" s="173"/>
      <c r="S35" s="173"/>
      <c r="T35" s="173"/>
    </row>
    <row r="36" spans="2:20" ht="15.6" x14ac:dyDescent="0.6">
      <c r="B36" s="223" t="s">
        <v>133</v>
      </c>
      <c r="C36" s="163" t="s">
        <v>134</v>
      </c>
      <c r="D36" s="234" t="s">
        <v>148</v>
      </c>
      <c r="E36" s="152"/>
      <c r="F36" s="223"/>
      <c r="G36" s="247"/>
      <c r="H36" s="159"/>
      <c r="I36" s="268"/>
      <c r="J36" s="269"/>
      <c r="K36" s="270"/>
      <c r="L36" s="173"/>
      <c r="M36" s="173"/>
      <c r="N36" s="173"/>
      <c r="O36" s="173"/>
      <c r="P36" s="173"/>
      <c r="Q36" s="173"/>
      <c r="R36" s="173"/>
      <c r="S36" s="173"/>
      <c r="T36" s="173"/>
    </row>
    <row r="37" spans="2:20" ht="15.6" x14ac:dyDescent="0.6">
      <c r="B37" s="223" t="s">
        <v>147</v>
      </c>
      <c r="C37" s="164">
        <v>20</v>
      </c>
      <c r="D37" s="231"/>
      <c r="E37" s="152"/>
      <c r="F37" s="246" t="s">
        <v>139</v>
      </c>
      <c r="G37" s="249">
        <f>'Subcli Mast CALC (0.1 SCS)'!C8</f>
        <v>1.6</v>
      </c>
      <c r="H37" s="165"/>
      <c r="I37" s="268"/>
      <c r="J37" s="269"/>
      <c r="K37" s="270"/>
      <c r="L37" s="173"/>
      <c r="M37" s="173"/>
      <c r="N37" s="173"/>
      <c r="O37" s="173"/>
      <c r="P37" s="173"/>
      <c r="Q37" s="173"/>
      <c r="R37" s="173"/>
      <c r="S37" s="173"/>
      <c r="T37" s="173"/>
    </row>
    <row r="38" spans="2:20" ht="15.6" x14ac:dyDescent="0.6">
      <c r="B38" s="223" t="s">
        <v>147</v>
      </c>
      <c r="C38" s="241">
        <f>IF(C36="Kg",C37,C37/45.35)</f>
        <v>0.44101433296582138</v>
      </c>
      <c r="D38" s="235"/>
      <c r="E38" s="152"/>
      <c r="F38" s="246" t="s">
        <v>140</v>
      </c>
      <c r="G38" s="249">
        <f>'Clin Mast CALC (0.1 SCS)'!C9</f>
        <v>1.7</v>
      </c>
      <c r="H38" s="165"/>
      <c r="I38" s="274"/>
      <c r="J38" s="275"/>
      <c r="K38" s="276"/>
      <c r="L38" s="173"/>
      <c r="M38" s="173"/>
      <c r="N38" s="173"/>
      <c r="O38" s="173"/>
      <c r="P38" s="173"/>
      <c r="Q38" s="173"/>
      <c r="R38" s="173"/>
      <c r="S38" s="173"/>
      <c r="T38" s="173"/>
    </row>
    <row r="39" spans="2:20" ht="15.6" x14ac:dyDescent="0.6">
      <c r="B39" s="223"/>
      <c r="C39" s="224"/>
      <c r="D39" s="231"/>
      <c r="E39" s="152"/>
      <c r="F39" s="223"/>
      <c r="G39" s="247"/>
      <c r="H39" s="159"/>
      <c r="I39" s="173"/>
      <c r="J39" s="173"/>
      <c r="K39" s="173"/>
      <c r="L39" s="173"/>
      <c r="M39" s="173"/>
      <c r="N39" s="173"/>
      <c r="O39" s="173"/>
      <c r="P39" s="173"/>
      <c r="Q39" s="173"/>
      <c r="R39" s="173"/>
      <c r="S39" s="173"/>
      <c r="T39" s="173"/>
    </row>
    <row r="40" spans="2:20" ht="15.6" x14ac:dyDescent="0.6">
      <c r="B40" s="223" t="s">
        <v>20</v>
      </c>
      <c r="C40" s="166">
        <v>15</v>
      </c>
      <c r="D40" s="235">
        <v>15</v>
      </c>
      <c r="E40" s="152"/>
      <c r="F40" s="246" t="s">
        <v>164</v>
      </c>
      <c r="G40" s="245">
        <f>IF(I27="grouped by 0.1",'Subcli Mast CALC (0.1 SCS)'!F7,'Subcli Mast CALC (0.5 SCS)'!F7)</f>
        <v>0.20234642050571222</v>
      </c>
      <c r="H40" s="155"/>
      <c r="I40" s="277" t="s">
        <v>145</v>
      </c>
      <c r="J40" s="278"/>
      <c r="K40" s="279"/>
      <c r="L40" s="173"/>
      <c r="M40" s="173"/>
      <c r="N40" s="173"/>
      <c r="O40" s="173"/>
      <c r="P40" s="173"/>
      <c r="Q40" s="173"/>
      <c r="R40" s="173"/>
      <c r="S40" s="173"/>
      <c r="T40" s="173"/>
    </row>
    <row r="41" spans="2:20" ht="15.6" x14ac:dyDescent="0.6">
      <c r="B41" s="223" t="s">
        <v>149</v>
      </c>
      <c r="C41" s="166">
        <v>0.13</v>
      </c>
      <c r="D41" s="236" t="s">
        <v>151</v>
      </c>
      <c r="E41" s="152"/>
      <c r="F41" s="246" t="s">
        <v>165</v>
      </c>
      <c r="G41" s="245">
        <f>IF(I27="grouped by 0.1",'Subcli Mast CALC (0.1 SCS)'!F8,'Subcli Mast CALC (0.5 SCS)'!F8)</f>
        <v>0.2968638805327018</v>
      </c>
      <c r="H41" s="155"/>
      <c r="I41" s="280"/>
      <c r="J41" s="281"/>
      <c r="K41" s="282"/>
      <c r="L41" s="173"/>
      <c r="M41" s="173"/>
      <c r="N41" s="173"/>
      <c r="O41" s="173"/>
      <c r="P41" s="173"/>
      <c r="Q41" s="173"/>
      <c r="R41" s="173"/>
      <c r="S41" s="173"/>
      <c r="T41" s="173"/>
    </row>
    <row r="42" spans="2:20" ht="15.6" x14ac:dyDescent="0.6">
      <c r="B42" s="223" t="s">
        <v>149</v>
      </c>
      <c r="C42" s="241">
        <f>IF(C36="Kg",C41,C41/0.4536)</f>
        <v>0.28659611992945327</v>
      </c>
      <c r="D42" s="235"/>
      <c r="E42" s="152"/>
      <c r="F42" s="223"/>
      <c r="G42" s="245"/>
      <c r="H42" s="155"/>
      <c r="I42" s="280"/>
      <c r="J42" s="281"/>
      <c r="K42" s="282"/>
      <c r="L42" s="173"/>
      <c r="M42" s="173"/>
      <c r="N42" s="173"/>
      <c r="O42" s="173"/>
      <c r="P42" s="173"/>
      <c r="Q42" s="173"/>
      <c r="R42" s="173"/>
      <c r="S42" s="173"/>
      <c r="T42" s="173"/>
    </row>
    <row r="43" spans="2:20" ht="15.6" x14ac:dyDescent="0.6">
      <c r="B43" s="223" t="s">
        <v>150</v>
      </c>
      <c r="C43" s="154">
        <v>0.18</v>
      </c>
      <c r="D43" s="236" t="s">
        <v>152</v>
      </c>
      <c r="E43" s="152"/>
      <c r="F43" s="246" t="s">
        <v>166</v>
      </c>
      <c r="G43" s="245">
        <f>IF(I27="grouped by 0.1",'Clin Mast CALC (0.1 SCS)'!H8,'Clin Mast CALC (0.5 SCS)'!H7)</f>
        <v>0.15649882597193432</v>
      </c>
      <c r="H43" s="155"/>
      <c r="I43" s="280"/>
      <c r="J43" s="281"/>
      <c r="K43" s="282"/>
      <c r="L43" s="173"/>
      <c r="M43" s="173"/>
      <c r="N43" s="173"/>
      <c r="O43" s="173"/>
      <c r="P43" s="173"/>
      <c r="Q43" s="173"/>
      <c r="R43" s="173"/>
      <c r="S43" s="173"/>
      <c r="T43" s="173"/>
    </row>
    <row r="44" spans="2:20" ht="15.6" x14ac:dyDescent="0.6">
      <c r="B44" s="223" t="s">
        <v>150</v>
      </c>
      <c r="C44" s="242">
        <f>IF(C36="Kg",C43,C43/0.4536)</f>
        <v>0.3968253968253968</v>
      </c>
      <c r="D44" s="231"/>
      <c r="E44" s="152"/>
      <c r="F44" s="246" t="s">
        <v>167</v>
      </c>
      <c r="G44" s="245">
        <f>IF(I27="grouped by 0.1",'Clin Mast CALC (0.1 SCS)'!H9,'Clin Mast CALC (0.5 SCS)'!H8)</f>
        <v>0.17819960240881147</v>
      </c>
      <c r="H44" s="155"/>
      <c r="I44" s="280"/>
      <c r="J44" s="281"/>
      <c r="K44" s="282"/>
      <c r="L44" s="173"/>
      <c r="M44" s="173"/>
      <c r="N44" s="173"/>
      <c r="O44" s="173"/>
      <c r="P44" s="173"/>
      <c r="Q44" s="173"/>
      <c r="R44" s="173"/>
      <c r="S44" s="173"/>
      <c r="T44" s="173"/>
    </row>
    <row r="45" spans="2:20" ht="15.6" x14ac:dyDescent="0.6">
      <c r="B45" s="223" t="s">
        <v>30</v>
      </c>
      <c r="C45" s="243">
        <f>C38-(C44*C42)</f>
        <v>0.3272857139461971</v>
      </c>
      <c r="D45" s="237"/>
      <c r="E45" s="152"/>
      <c r="F45" s="223"/>
      <c r="G45" s="245"/>
      <c r="H45" s="155"/>
      <c r="I45" s="280"/>
      <c r="J45" s="281"/>
      <c r="K45" s="283"/>
      <c r="L45" s="173"/>
      <c r="M45" s="173"/>
      <c r="N45" s="173"/>
      <c r="O45" s="173"/>
      <c r="P45" s="173"/>
      <c r="Q45" s="173"/>
      <c r="R45" s="173"/>
      <c r="S45" s="173"/>
      <c r="T45" s="173"/>
    </row>
    <row r="46" spans="2:20" ht="18.3" x14ac:dyDescent="0.7">
      <c r="B46" s="223"/>
      <c r="C46" s="153"/>
      <c r="D46" s="231"/>
      <c r="E46" s="152"/>
      <c r="F46" s="250" t="s">
        <v>141</v>
      </c>
      <c r="G46" s="251"/>
      <c r="H46" s="155"/>
      <c r="I46" s="280"/>
      <c r="J46" s="281"/>
      <c r="K46" s="283"/>
      <c r="L46" s="173"/>
      <c r="M46" s="173"/>
      <c r="N46" s="173"/>
      <c r="O46" s="173"/>
      <c r="P46" s="173"/>
      <c r="Q46" s="173"/>
      <c r="R46" s="173"/>
      <c r="S46" s="173"/>
      <c r="T46" s="173"/>
    </row>
    <row r="47" spans="2:20" ht="15.6" x14ac:dyDescent="0.6">
      <c r="B47" s="226" t="s">
        <v>163</v>
      </c>
      <c r="C47" s="162"/>
      <c r="D47" s="233"/>
      <c r="E47" s="152"/>
      <c r="F47" s="252"/>
      <c r="G47" s="253"/>
      <c r="H47" s="159"/>
      <c r="I47" s="280"/>
      <c r="J47" s="281"/>
      <c r="K47" s="282"/>
      <c r="L47" s="173"/>
      <c r="M47" s="173"/>
      <c r="N47" s="173"/>
      <c r="O47" s="173"/>
      <c r="P47" s="173"/>
      <c r="Q47" s="173"/>
      <c r="R47" s="173"/>
      <c r="S47" s="173"/>
      <c r="T47" s="173"/>
    </row>
    <row r="48" spans="2:20" ht="18.3" x14ac:dyDescent="0.7">
      <c r="B48" s="223"/>
      <c r="C48" s="153"/>
      <c r="D48" s="231"/>
      <c r="E48" s="152"/>
      <c r="F48" s="254" t="str">
        <f>'Costs and antib use 0.1 SCS'!I7</f>
        <v>Total cost of mastitis around the dry period, PRIM</v>
      </c>
      <c r="G48" s="255">
        <f>IF(I27="grouped by 0.1",'Costs and antib use 0.1 SCS'!L7,'Costs and antib use 0.5 SCS'!L7)</f>
        <v>14112.759485065551</v>
      </c>
      <c r="H48" s="167"/>
      <c r="I48" s="284"/>
      <c r="J48" s="285"/>
      <c r="K48" s="286"/>
      <c r="L48" s="173"/>
      <c r="M48" s="173"/>
      <c r="N48" s="173"/>
      <c r="O48" s="173"/>
      <c r="P48" s="173"/>
      <c r="Q48" s="173"/>
      <c r="R48" s="173"/>
      <c r="S48" s="173"/>
      <c r="T48" s="173"/>
    </row>
    <row r="49" spans="2:20" ht="18.3" x14ac:dyDescent="0.7">
      <c r="B49" s="227" t="s">
        <v>15</v>
      </c>
      <c r="C49" s="154" t="s">
        <v>16</v>
      </c>
      <c r="D49" s="231" t="s">
        <v>16</v>
      </c>
      <c r="E49" s="152"/>
      <c r="F49" s="254" t="str">
        <f>'Costs and antib use 0.1 SCS'!V7</f>
        <v>Total cost of mastitis around the dry period, MULTI</v>
      </c>
      <c r="G49" s="255">
        <f>IF(I27="grouped by 0.1",'Costs and antib use 0.1 SCS'!X7,'Costs and antib use 0.5 SCS'!X7)</f>
        <v>30974.783207107212</v>
      </c>
      <c r="H49" s="167"/>
      <c r="I49" s="173"/>
      <c r="J49" s="173"/>
      <c r="K49" s="287"/>
      <c r="L49" s="173"/>
      <c r="M49" s="173"/>
      <c r="N49" s="173"/>
      <c r="O49" s="173"/>
      <c r="P49" s="173"/>
      <c r="Q49" s="173"/>
      <c r="R49" s="173"/>
      <c r="S49" s="173"/>
      <c r="T49" s="173"/>
    </row>
    <row r="50" spans="2:20" ht="18.3" x14ac:dyDescent="0.7">
      <c r="B50" s="223"/>
      <c r="C50" s="153"/>
      <c r="D50" s="231"/>
      <c r="E50" s="152"/>
      <c r="F50" s="256" t="s">
        <v>82</v>
      </c>
      <c r="G50" s="257">
        <f>G49+G48</f>
        <v>45087.542692172763</v>
      </c>
      <c r="H50" s="167"/>
      <c r="I50" s="173"/>
      <c r="J50" s="173"/>
      <c r="K50" s="173"/>
      <c r="L50" s="173"/>
      <c r="M50" s="173"/>
      <c r="N50" s="173"/>
      <c r="O50" s="173"/>
      <c r="P50" s="173"/>
      <c r="Q50" s="173"/>
      <c r="R50" s="173"/>
      <c r="S50" s="173"/>
      <c r="T50" s="173"/>
    </row>
    <row r="51" spans="2:20" ht="18.3" x14ac:dyDescent="0.7">
      <c r="B51" s="223" t="s">
        <v>18</v>
      </c>
      <c r="C51" s="166">
        <v>2</v>
      </c>
      <c r="D51" s="235">
        <v>2</v>
      </c>
      <c r="E51" s="152"/>
      <c r="F51" s="258"/>
      <c r="G51" s="259"/>
      <c r="H51" s="159"/>
      <c r="I51" s="173"/>
      <c r="J51" s="173"/>
      <c r="K51" s="288"/>
      <c r="L51" s="173"/>
      <c r="M51" s="173"/>
      <c r="N51" s="173"/>
      <c r="O51" s="173"/>
      <c r="P51" s="173"/>
      <c r="Q51" s="173"/>
      <c r="R51" s="173"/>
      <c r="S51" s="173"/>
      <c r="T51" s="173"/>
    </row>
    <row r="52" spans="2:20" ht="18.3" x14ac:dyDescent="0.7">
      <c r="B52" s="223" t="s">
        <v>19</v>
      </c>
      <c r="C52" s="154">
        <v>1</v>
      </c>
      <c r="D52" s="231">
        <v>1</v>
      </c>
      <c r="E52" s="152"/>
      <c r="F52" s="254" t="s">
        <v>83</v>
      </c>
      <c r="G52" s="255">
        <f>G50/C31</f>
        <v>382.09781942519288</v>
      </c>
      <c r="H52" s="167"/>
      <c r="I52" s="173"/>
      <c r="J52" s="173"/>
      <c r="K52" s="173"/>
      <c r="L52" s="173"/>
      <c r="M52" s="173"/>
      <c r="N52" s="173"/>
      <c r="O52" s="173"/>
      <c r="P52" s="173"/>
      <c r="Q52" s="173"/>
      <c r="R52" s="173"/>
      <c r="S52" s="173"/>
      <c r="T52" s="173"/>
    </row>
    <row r="53" spans="2:20" ht="15.6" x14ac:dyDescent="0.6">
      <c r="B53" s="223" t="s">
        <v>21</v>
      </c>
      <c r="C53" s="244">
        <f>IF(C49="Yes",((C40/60)*C52+(4*C51)),0)</f>
        <v>8.25</v>
      </c>
      <c r="D53" s="237">
        <f>((D40/60)*D52+(4*D51))</f>
        <v>8.25</v>
      </c>
      <c r="E53" s="152"/>
      <c r="F53" s="252"/>
      <c r="G53" s="253"/>
      <c r="H53" s="159"/>
      <c r="I53" s="173"/>
      <c r="J53" s="173"/>
      <c r="K53" s="173"/>
      <c r="L53" s="173"/>
      <c r="M53" s="173"/>
      <c r="N53" s="173"/>
      <c r="O53" s="173"/>
      <c r="P53" s="173"/>
      <c r="Q53" s="173"/>
      <c r="R53" s="173"/>
      <c r="S53" s="173"/>
      <c r="T53" s="173"/>
    </row>
    <row r="54" spans="2:20" ht="18.3" x14ac:dyDescent="0.7">
      <c r="B54" s="223"/>
      <c r="C54" s="153"/>
      <c r="D54" s="231"/>
      <c r="E54" s="152"/>
      <c r="F54" s="250" t="s">
        <v>142</v>
      </c>
      <c r="G54" s="260"/>
      <c r="H54" s="168"/>
      <c r="I54" s="173"/>
      <c r="J54" s="173"/>
      <c r="K54" s="288"/>
      <c r="L54" s="173"/>
      <c r="M54" s="173"/>
      <c r="N54" s="173"/>
      <c r="O54" s="173"/>
      <c r="P54" s="173"/>
      <c r="Q54" s="173"/>
      <c r="R54" s="173"/>
      <c r="S54" s="173"/>
      <c r="T54" s="173"/>
    </row>
    <row r="55" spans="2:20" ht="15.6" x14ac:dyDescent="0.6">
      <c r="B55" s="227" t="s">
        <v>22</v>
      </c>
      <c r="C55" s="153"/>
      <c r="D55" s="231"/>
      <c r="E55" s="152"/>
      <c r="F55" s="252"/>
      <c r="G55" s="253"/>
      <c r="H55" s="159"/>
      <c r="I55" s="173"/>
      <c r="J55" s="173"/>
      <c r="K55" s="173"/>
      <c r="L55" s="173"/>
      <c r="M55" s="173"/>
      <c r="N55" s="173"/>
      <c r="O55" s="173"/>
      <c r="P55" s="173"/>
      <c r="Q55" s="173"/>
      <c r="R55" s="173"/>
      <c r="S55" s="173"/>
      <c r="T55" s="173"/>
    </row>
    <row r="56" spans="2:20" ht="18.3" x14ac:dyDescent="0.7">
      <c r="B56" s="223"/>
      <c r="C56" s="153"/>
      <c r="D56" s="231"/>
      <c r="E56" s="152"/>
      <c r="F56" s="254" t="str">
        <f>'Costs and antib use 0.1 SCS'!M7</f>
        <v>Total antibiotics use PRIM (ADDD/year)</v>
      </c>
      <c r="G56" s="259">
        <f>IF(I27="grouped by 0.1",'Costs and antib use 0.1 SCS'!N7,'Costs and antib use 0.5 SCS'!N7)</f>
        <v>132.20965822187691</v>
      </c>
      <c r="H56" s="159"/>
      <c r="I56" s="148"/>
      <c r="J56" s="148"/>
      <c r="K56" s="148"/>
      <c r="L56" s="148"/>
      <c r="N56" s="148"/>
      <c r="O56" s="148"/>
      <c r="P56" s="148"/>
      <c r="Q56" s="148"/>
    </row>
    <row r="57" spans="2:20" ht="18.3" x14ac:dyDescent="0.7">
      <c r="B57" s="223" t="s">
        <v>23</v>
      </c>
      <c r="C57" s="166">
        <v>3.3</v>
      </c>
      <c r="D57" s="235">
        <v>3.3</v>
      </c>
      <c r="E57" s="152"/>
      <c r="F57" s="254" t="str">
        <f>'Costs and antib use 0.1 SCS'!Y7</f>
        <v>Total antibiotics use MULT (ADDD/year)</v>
      </c>
      <c r="G57" s="259">
        <f>IF(I27="grouped by 0.1",'Costs and antib use 0.1 SCS'!Z7,'Costs and antib use 0.5 SCS'!Z7)</f>
        <v>538.43106802298973</v>
      </c>
      <c r="H57" s="159"/>
      <c r="I57" s="148"/>
      <c r="J57" s="148"/>
      <c r="K57" s="148"/>
      <c r="L57" s="148"/>
      <c r="N57" s="148"/>
      <c r="O57" s="148"/>
      <c r="P57" s="148"/>
      <c r="Q57" s="148"/>
    </row>
    <row r="58" spans="2:20" ht="18.3" x14ac:dyDescent="0.7">
      <c r="B58" s="223" t="s">
        <v>24</v>
      </c>
      <c r="C58" s="154">
        <v>1</v>
      </c>
      <c r="D58" s="231">
        <v>1</v>
      </c>
      <c r="E58" s="152"/>
      <c r="F58" s="256" t="s">
        <v>73</v>
      </c>
      <c r="G58" s="261">
        <f>G57+G56</f>
        <v>670.64072624486664</v>
      </c>
      <c r="H58" s="159"/>
      <c r="I58" s="148"/>
      <c r="J58" s="148"/>
      <c r="K58" s="148"/>
      <c r="L58" s="148"/>
      <c r="N58" s="148"/>
      <c r="O58" s="148"/>
      <c r="P58" s="148"/>
      <c r="Q58" s="148"/>
    </row>
    <row r="59" spans="2:20" ht="15.6" x14ac:dyDescent="0.6">
      <c r="B59" s="223" t="s">
        <v>69</v>
      </c>
      <c r="C59" s="169">
        <v>4</v>
      </c>
      <c r="D59" s="238">
        <v>4</v>
      </c>
      <c r="E59" s="152"/>
      <c r="F59" s="252"/>
      <c r="G59" s="262"/>
      <c r="H59" s="152"/>
      <c r="I59" s="148"/>
      <c r="J59" s="148"/>
      <c r="K59" s="148"/>
      <c r="L59" s="148"/>
      <c r="N59" s="148"/>
      <c r="O59" s="148"/>
      <c r="P59" s="148"/>
      <c r="Q59" s="148"/>
    </row>
    <row r="60" spans="2:20" ht="15.6" x14ac:dyDescent="0.6">
      <c r="B60" s="223" t="s">
        <v>25</v>
      </c>
      <c r="C60" s="244">
        <f>((C40/60)*C58+(C59*C57))</f>
        <v>13.45</v>
      </c>
      <c r="D60" s="237">
        <f>((D40/60)*D58+(4*D57))</f>
        <v>13.45</v>
      </c>
      <c r="E60" s="170"/>
      <c r="F60" s="263"/>
      <c r="G60" s="264"/>
      <c r="H60" s="152"/>
      <c r="I60" s="148"/>
      <c r="J60" s="148"/>
      <c r="K60" s="148"/>
      <c r="L60" s="148"/>
      <c r="N60" s="148"/>
      <c r="O60" s="148"/>
      <c r="P60" s="148"/>
      <c r="Q60" s="148"/>
    </row>
    <row r="61" spans="2:20" ht="15.6" x14ac:dyDescent="0.6">
      <c r="B61" s="228"/>
      <c r="C61" s="151"/>
      <c r="D61" s="231"/>
      <c r="E61" s="152"/>
      <c r="F61" s="220"/>
      <c r="G61" s="220"/>
      <c r="H61" s="152"/>
      <c r="I61" s="148"/>
      <c r="J61" s="148"/>
      <c r="K61" s="148"/>
      <c r="L61" s="148"/>
      <c r="N61" s="148"/>
      <c r="O61" s="148"/>
      <c r="P61" s="148"/>
      <c r="Q61" s="148"/>
    </row>
    <row r="62" spans="2:20" ht="15.6" x14ac:dyDescent="0.6">
      <c r="B62" s="223" t="s">
        <v>70</v>
      </c>
      <c r="C62" s="171">
        <v>3</v>
      </c>
      <c r="D62" s="239">
        <v>3</v>
      </c>
      <c r="E62" s="152"/>
      <c r="F62" s="220"/>
      <c r="G62" s="220"/>
      <c r="H62" s="152"/>
      <c r="I62" s="148"/>
      <c r="J62" s="148"/>
      <c r="K62" s="148"/>
      <c r="L62" s="148"/>
      <c r="N62" s="148"/>
      <c r="O62" s="148"/>
      <c r="P62" s="148"/>
      <c r="Q62" s="148"/>
    </row>
    <row r="63" spans="2:20" ht="15.6" x14ac:dyDescent="0.6">
      <c r="B63" s="223"/>
      <c r="C63" s="153"/>
      <c r="D63" s="231"/>
      <c r="E63" s="152"/>
      <c r="F63" s="220"/>
      <c r="G63" s="220"/>
      <c r="H63" s="152"/>
      <c r="I63" s="148"/>
      <c r="J63" s="148"/>
      <c r="K63" s="148"/>
      <c r="L63" s="148"/>
      <c r="N63" s="148"/>
      <c r="O63" s="148"/>
      <c r="P63" s="148"/>
      <c r="Q63" s="148"/>
    </row>
    <row r="64" spans="2:20" ht="15.6" x14ac:dyDescent="0.6">
      <c r="B64" s="226" t="s">
        <v>28</v>
      </c>
      <c r="C64" s="162"/>
      <c r="D64" s="233"/>
      <c r="E64" s="152"/>
      <c r="F64" s="220"/>
      <c r="G64" s="220"/>
      <c r="H64" s="152"/>
      <c r="I64" s="148"/>
      <c r="J64" s="148"/>
      <c r="K64" s="148"/>
      <c r="L64" s="148"/>
      <c r="N64" s="148"/>
      <c r="O64" s="148"/>
      <c r="P64" s="148"/>
      <c r="Q64" s="148"/>
    </row>
    <row r="65" spans="2:17" ht="15.6" x14ac:dyDescent="0.6">
      <c r="B65" s="223"/>
      <c r="C65" s="153"/>
      <c r="D65" s="231"/>
      <c r="E65" s="152"/>
      <c r="F65" s="220"/>
      <c r="G65" s="220"/>
      <c r="H65" s="152"/>
      <c r="I65" s="148"/>
      <c r="J65" s="148"/>
      <c r="K65" s="148"/>
      <c r="L65" s="148"/>
      <c r="N65" s="148"/>
      <c r="O65" s="148"/>
      <c r="P65" s="148"/>
      <c r="Q65" s="148"/>
    </row>
    <row r="66" spans="2:17" ht="15.6" x14ac:dyDescent="0.6">
      <c r="B66" s="223" t="s">
        <v>26</v>
      </c>
      <c r="C66" s="166">
        <v>295.26</v>
      </c>
      <c r="D66" s="235">
        <v>295.26</v>
      </c>
      <c r="E66" s="152"/>
      <c r="F66" s="220"/>
      <c r="G66" s="220"/>
      <c r="H66" s="152"/>
      <c r="I66" s="148"/>
      <c r="J66" s="148"/>
      <c r="K66" s="148"/>
      <c r="L66" s="148"/>
      <c r="N66" s="148"/>
      <c r="O66" s="148"/>
      <c r="P66" s="148"/>
      <c r="Q66" s="148"/>
    </row>
    <row r="67" spans="2:17" ht="15.6" x14ac:dyDescent="0.6">
      <c r="B67" s="229" t="s">
        <v>27</v>
      </c>
      <c r="C67" s="172">
        <v>21.3</v>
      </c>
      <c r="D67" s="240">
        <v>21.3</v>
      </c>
      <c r="E67" s="152"/>
      <c r="F67" s="220"/>
      <c r="G67" s="220"/>
      <c r="H67" s="152"/>
      <c r="I67" s="148"/>
      <c r="J67" s="148"/>
      <c r="K67" s="148"/>
      <c r="L67" s="148"/>
      <c r="N67" s="148"/>
      <c r="O67" s="148"/>
      <c r="P67" s="148"/>
      <c r="Q67" s="148"/>
    </row>
    <row r="68" spans="2:17" ht="15.6" x14ac:dyDescent="0.6">
      <c r="B68" s="220"/>
      <c r="C68" s="220"/>
      <c r="D68" s="220"/>
      <c r="E68" s="152"/>
      <c r="F68" s="220"/>
      <c r="G68" s="220"/>
      <c r="H68" s="152"/>
      <c r="I68" s="148"/>
      <c r="J68" s="148"/>
      <c r="K68" s="148"/>
      <c r="L68" s="148"/>
      <c r="N68" s="148"/>
      <c r="O68" s="148"/>
      <c r="P68" s="148"/>
      <c r="Q68" s="148"/>
    </row>
    <row r="69" spans="2:17" ht="15.6" x14ac:dyDescent="0.6">
      <c r="B69" s="220"/>
      <c r="C69" s="220"/>
      <c r="D69" s="220"/>
      <c r="E69" s="148"/>
      <c r="F69" s="152"/>
      <c r="G69" s="152"/>
      <c r="H69" s="152"/>
      <c r="I69" s="148"/>
      <c r="J69" s="148"/>
      <c r="K69" s="148"/>
      <c r="L69" s="148"/>
      <c r="N69" s="148"/>
      <c r="O69" s="148"/>
      <c r="P69" s="148"/>
      <c r="Q69" s="148"/>
    </row>
    <row r="70" spans="2:17" ht="15.6" x14ac:dyDescent="0.6">
      <c r="B70" s="220"/>
      <c r="C70" s="220"/>
      <c r="D70" s="220"/>
      <c r="E70" s="148"/>
      <c r="F70" s="148"/>
      <c r="G70" s="148"/>
      <c r="H70" s="152"/>
      <c r="I70" s="148"/>
      <c r="J70" s="148"/>
      <c r="K70" s="148"/>
      <c r="L70" s="148"/>
      <c r="N70" s="148"/>
      <c r="O70" s="148"/>
      <c r="P70" s="148"/>
      <c r="Q70" s="148"/>
    </row>
    <row r="71" spans="2:17" ht="15.6" x14ac:dyDescent="0.6">
      <c r="B71" s="220"/>
      <c r="C71" s="220"/>
      <c r="D71" s="220"/>
      <c r="E71" s="148"/>
      <c r="F71" s="148"/>
      <c r="G71" s="148"/>
      <c r="H71" s="152"/>
      <c r="I71" s="148"/>
      <c r="J71" s="148"/>
      <c r="K71" s="148"/>
      <c r="L71" s="148"/>
      <c r="N71" s="148"/>
      <c r="O71" s="148"/>
      <c r="P71" s="148"/>
      <c r="Q71" s="148"/>
    </row>
    <row r="72" spans="2:17" ht="15.6" x14ac:dyDescent="0.6">
      <c r="B72" s="220"/>
      <c r="C72" s="220"/>
      <c r="D72" s="220"/>
      <c r="E72" s="148"/>
      <c r="F72" s="148"/>
      <c r="G72" s="148"/>
      <c r="H72" s="152"/>
      <c r="I72" s="148"/>
      <c r="J72" s="148"/>
      <c r="K72" s="148"/>
      <c r="L72" s="148"/>
      <c r="N72" s="148"/>
      <c r="O72" s="148"/>
      <c r="P72" s="148"/>
      <c r="Q72" s="148"/>
    </row>
    <row r="73" spans="2:17" x14ac:dyDescent="0.55000000000000004">
      <c r="B73" s="173"/>
      <c r="C73" s="173"/>
      <c r="D73" s="173"/>
      <c r="E73" s="148"/>
      <c r="F73" s="148"/>
      <c r="G73" s="148"/>
      <c r="H73" s="148"/>
      <c r="I73" s="148"/>
      <c r="J73" s="148"/>
      <c r="K73" s="148"/>
      <c r="L73" s="148"/>
      <c r="N73" s="148"/>
      <c r="O73" s="148"/>
      <c r="P73" s="148"/>
      <c r="Q73" s="148"/>
    </row>
    <row r="74" spans="2:17" x14ac:dyDescent="0.55000000000000004">
      <c r="B74" s="173"/>
      <c r="C74" s="148"/>
      <c r="D74" s="148"/>
      <c r="E74" s="148"/>
      <c r="F74" s="148"/>
      <c r="G74" s="148"/>
      <c r="H74" s="148"/>
      <c r="I74" s="148"/>
      <c r="J74" s="148"/>
      <c r="K74" s="148"/>
      <c r="L74" s="148"/>
      <c r="N74" s="148"/>
      <c r="O74" s="148"/>
      <c r="P74" s="148"/>
      <c r="Q74" s="148"/>
    </row>
    <row r="75" spans="2:17" x14ac:dyDescent="0.55000000000000004">
      <c r="B75" s="173"/>
      <c r="C75" s="148"/>
      <c r="D75" s="148"/>
      <c r="E75" s="148"/>
      <c r="F75" s="148"/>
      <c r="G75" s="148"/>
      <c r="H75" s="148"/>
      <c r="I75" s="148"/>
      <c r="J75" s="148"/>
      <c r="K75" s="148"/>
      <c r="L75" s="148"/>
      <c r="N75" s="148"/>
      <c r="O75" s="148"/>
      <c r="P75" s="148"/>
      <c r="Q75" s="148"/>
    </row>
    <row r="76" spans="2:17" x14ac:dyDescent="0.55000000000000004">
      <c r="B76" s="173"/>
      <c r="C76" s="148"/>
      <c r="D76" s="148"/>
      <c r="E76" s="148"/>
      <c r="F76" s="148"/>
      <c r="G76" s="148"/>
      <c r="H76" s="148"/>
      <c r="I76" s="148"/>
      <c r="J76" s="148"/>
      <c r="K76" s="148"/>
      <c r="L76" s="148"/>
      <c r="N76" s="148"/>
      <c r="O76" s="148"/>
      <c r="P76" s="148"/>
      <c r="Q76" s="148"/>
    </row>
    <row r="77" spans="2:17" x14ac:dyDescent="0.55000000000000004">
      <c r="B77" s="173"/>
      <c r="C77" s="148"/>
      <c r="D77" s="148"/>
      <c r="E77" s="148"/>
      <c r="F77" s="148"/>
      <c r="G77" s="148"/>
      <c r="H77" s="148"/>
      <c r="I77" s="148"/>
      <c r="J77" s="148"/>
      <c r="K77" s="148"/>
      <c r="L77" s="148"/>
      <c r="N77" s="148"/>
      <c r="O77" s="148"/>
      <c r="P77" s="148"/>
      <c r="Q77" s="148"/>
    </row>
    <row r="78" spans="2:17" x14ac:dyDescent="0.55000000000000004">
      <c r="B78" s="173"/>
      <c r="C78" s="148"/>
      <c r="D78" s="148"/>
      <c r="E78" s="148"/>
      <c r="F78" s="148"/>
      <c r="G78" s="148"/>
      <c r="H78" s="148"/>
      <c r="I78" s="148"/>
      <c r="J78" s="148"/>
      <c r="K78" s="148"/>
      <c r="L78" s="148"/>
      <c r="N78" s="148"/>
      <c r="O78" s="148"/>
      <c r="P78" s="148"/>
      <c r="Q78" s="148"/>
    </row>
    <row r="79" spans="2:17" x14ac:dyDescent="0.55000000000000004">
      <c r="B79" s="173"/>
      <c r="C79" s="148"/>
      <c r="D79" s="148"/>
      <c r="E79" s="148"/>
      <c r="F79" s="148"/>
      <c r="G79" s="148"/>
      <c r="H79" s="148"/>
      <c r="I79" s="148"/>
      <c r="J79" s="148"/>
      <c r="K79" s="148"/>
      <c r="L79" s="148"/>
      <c r="N79" s="148"/>
      <c r="O79" s="148"/>
      <c r="P79" s="148"/>
      <c r="Q79" s="148"/>
    </row>
    <row r="80" spans="2:17" x14ac:dyDescent="0.55000000000000004">
      <c r="B80" s="173"/>
      <c r="C80" s="148"/>
      <c r="D80" s="148"/>
      <c r="E80" s="148"/>
      <c r="F80" s="148"/>
      <c r="G80" s="148"/>
      <c r="H80" s="148"/>
      <c r="I80" s="148"/>
      <c r="J80" s="148"/>
      <c r="K80" s="148"/>
      <c r="L80" s="148"/>
      <c r="N80" s="148"/>
      <c r="O80" s="148"/>
      <c r="P80" s="148"/>
      <c r="Q80" s="148"/>
    </row>
    <row r="81" spans="2:17" x14ac:dyDescent="0.55000000000000004">
      <c r="B81" s="173"/>
      <c r="C81" s="148"/>
      <c r="D81" s="148"/>
      <c r="E81" s="148"/>
      <c r="F81" s="148"/>
      <c r="G81" s="148"/>
      <c r="H81" s="148"/>
      <c r="I81" s="148"/>
      <c r="J81" s="148"/>
      <c r="K81" s="148"/>
      <c r="L81" s="148"/>
      <c r="N81" s="148"/>
      <c r="O81" s="148"/>
      <c r="P81" s="148"/>
      <c r="Q81" s="148"/>
    </row>
    <row r="82" spans="2:17" x14ac:dyDescent="0.55000000000000004">
      <c r="B82" s="173"/>
      <c r="C82" s="148"/>
      <c r="D82" s="148"/>
      <c r="E82" s="148"/>
      <c r="F82" s="148"/>
      <c r="G82" s="148"/>
      <c r="H82" s="148"/>
      <c r="I82" s="148"/>
      <c r="J82" s="148"/>
      <c r="K82" s="148"/>
      <c r="L82" s="148"/>
      <c r="N82" s="148"/>
      <c r="O82" s="148"/>
      <c r="P82" s="148"/>
      <c r="Q82" s="148"/>
    </row>
    <row r="83" spans="2:17" x14ac:dyDescent="0.55000000000000004">
      <c r="B83" s="173"/>
      <c r="C83" s="148"/>
      <c r="D83" s="148"/>
      <c r="E83" s="148"/>
      <c r="F83" s="148"/>
      <c r="G83" s="148"/>
      <c r="H83" s="148"/>
      <c r="I83" s="148"/>
      <c r="J83" s="148"/>
      <c r="K83" s="148"/>
      <c r="L83" s="148"/>
      <c r="N83" s="148"/>
      <c r="O83" s="148"/>
      <c r="P83" s="148"/>
      <c r="Q83" s="148"/>
    </row>
    <row r="84" spans="2:17" x14ac:dyDescent="0.55000000000000004">
      <c r="B84" s="173"/>
      <c r="C84" s="148"/>
      <c r="D84" s="148"/>
      <c r="E84" s="148"/>
      <c r="F84" s="148"/>
      <c r="G84" s="148"/>
      <c r="H84" s="148"/>
      <c r="I84" s="148"/>
      <c r="J84" s="148"/>
      <c r="K84" s="148"/>
      <c r="L84" s="148"/>
      <c r="N84" s="148"/>
      <c r="O84" s="148"/>
      <c r="P84" s="148"/>
      <c r="Q84" s="148"/>
    </row>
    <row r="85" spans="2:17" x14ac:dyDescent="0.55000000000000004">
      <c r="B85" s="173"/>
      <c r="C85" s="148"/>
      <c r="D85" s="148"/>
      <c r="E85" s="148"/>
      <c r="F85" s="148"/>
      <c r="G85" s="148"/>
      <c r="H85" s="148"/>
      <c r="I85" s="148"/>
      <c r="J85" s="148"/>
      <c r="K85" s="148"/>
      <c r="L85" s="148"/>
      <c r="N85" s="148"/>
      <c r="O85" s="148"/>
      <c r="P85" s="148"/>
      <c r="Q85" s="148"/>
    </row>
    <row r="86" spans="2:17" x14ac:dyDescent="0.55000000000000004">
      <c r="B86" s="173"/>
      <c r="C86" s="148"/>
      <c r="D86" s="148"/>
      <c r="E86" s="148"/>
      <c r="F86" s="148"/>
      <c r="G86" s="148"/>
      <c r="H86" s="148"/>
      <c r="I86" s="148"/>
      <c r="J86" s="148"/>
      <c r="K86" s="148"/>
      <c r="L86" s="148"/>
      <c r="N86" s="148"/>
      <c r="O86" s="148"/>
      <c r="P86" s="148"/>
      <c r="Q86" s="148"/>
    </row>
    <row r="87" spans="2:17" x14ac:dyDescent="0.55000000000000004">
      <c r="B87" s="173"/>
      <c r="C87" s="148"/>
      <c r="D87" s="148"/>
      <c r="E87" s="148"/>
      <c r="F87" s="148"/>
      <c r="G87" s="148"/>
      <c r="H87" s="148"/>
      <c r="I87" s="148"/>
      <c r="J87" s="148"/>
      <c r="K87" s="148"/>
      <c r="L87" s="148"/>
      <c r="N87" s="148"/>
      <c r="O87" s="148"/>
      <c r="P87" s="148"/>
      <c r="Q87" s="148"/>
    </row>
    <row r="88" spans="2:17" x14ac:dyDescent="0.55000000000000004">
      <c r="B88" s="173"/>
      <c r="C88" s="148"/>
      <c r="D88" s="148"/>
      <c r="E88" s="148"/>
      <c r="F88" s="148"/>
      <c r="G88" s="148"/>
      <c r="H88" s="148"/>
      <c r="I88" s="148"/>
      <c r="J88" s="148"/>
      <c r="K88" s="148"/>
      <c r="L88" s="148"/>
      <c r="N88" s="148"/>
      <c r="O88" s="148"/>
      <c r="P88" s="148"/>
      <c r="Q88" s="148"/>
    </row>
    <row r="89" spans="2:17" x14ac:dyDescent="0.55000000000000004">
      <c r="B89" s="173"/>
      <c r="C89" s="148"/>
      <c r="D89" s="148"/>
      <c r="E89" s="148"/>
      <c r="F89" s="148"/>
      <c r="G89" s="148"/>
      <c r="H89" s="148"/>
      <c r="I89" s="148"/>
      <c r="J89" s="148"/>
      <c r="K89" s="148"/>
      <c r="L89" s="148"/>
      <c r="N89" s="148"/>
      <c r="O89" s="148"/>
      <c r="P89" s="148"/>
      <c r="Q89" s="148"/>
    </row>
    <row r="90" spans="2:17" x14ac:dyDescent="0.55000000000000004">
      <c r="B90" s="173"/>
      <c r="C90" s="148"/>
      <c r="D90" s="148"/>
      <c r="E90" s="148"/>
      <c r="F90" s="148"/>
      <c r="G90" s="148"/>
      <c r="H90" s="148"/>
      <c r="I90" s="148"/>
      <c r="J90" s="148"/>
      <c r="K90" s="148"/>
      <c r="L90" s="148"/>
      <c r="N90" s="148"/>
      <c r="O90" s="148"/>
      <c r="P90" s="148"/>
      <c r="Q90" s="148"/>
    </row>
    <row r="91" spans="2:17" x14ac:dyDescent="0.55000000000000004">
      <c r="B91" s="173"/>
      <c r="C91" s="148"/>
      <c r="D91" s="148"/>
      <c r="E91" s="148"/>
      <c r="F91" s="148"/>
      <c r="G91" s="148"/>
      <c r="H91" s="148"/>
      <c r="I91" s="148"/>
      <c r="J91" s="148"/>
      <c r="K91" s="148"/>
      <c r="L91" s="148"/>
      <c r="N91" s="148"/>
      <c r="O91" s="148"/>
      <c r="P91" s="148"/>
      <c r="Q91" s="148"/>
    </row>
    <row r="92" spans="2:17" x14ac:dyDescent="0.55000000000000004">
      <c r="B92" s="173"/>
      <c r="C92" s="148"/>
      <c r="D92" s="148"/>
      <c r="E92" s="148"/>
      <c r="F92" s="148"/>
      <c r="G92" s="148"/>
      <c r="H92" s="148"/>
      <c r="I92" s="148"/>
      <c r="J92" s="148"/>
      <c r="K92" s="148"/>
      <c r="L92" s="148"/>
      <c r="N92" s="148"/>
      <c r="O92" s="148"/>
      <c r="P92" s="148"/>
      <c r="Q92" s="148"/>
    </row>
    <row r="93" spans="2:17" x14ac:dyDescent="0.55000000000000004">
      <c r="B93" s="173"/>
      <c r="C93" s="148"/>
      <c r="D93" s="148"/>
      <c r="E93" s="148"/>
      <c r="F93" s="148"/>
      <c r="G93" s="148"/>
      <c r="H93" s="148"/>
      <c r="I93" s="148"/>
      <c r="J93" s="148"/>
      <c r="K93" s="148"/>
      <c r="L93" s="148"/>
      <c r="N93" s="148"/>
      <c r="O93" s="148"/>
      <c r="P93" s="148"/>
      <c r="Q93" s="148"/>
    </row>
    <row r="94" spans="2:17" x14ac:dyDescent="0.55000000000000004">
      <c r="B94" s="173"/>
      <c r="C94" s="148"/>
      <c r="D94" s="148"/>
      <c r="E94" s="148"/>
      <c r="F94" s="148"/>
      <c r="G94" s="148"/>
      <c r="H94" s="148"/>
      <c r="I94" s="148"/>
      <c r="J94" s="148"/>
      <c r="K94" s="148"/>
      <c r="L94" s="148"/>
      <c r="N94" s="148"/>
      <c r="O94" s="148"/>
      <c r="P94" s="148"/>
      <c r="Q94" s="148"/>
    </row>
    <row r="95" spans="2:17" x14ac:dyDescent="0.55000000000000004">
      <c r="B95" s="173"/>
      <c r="C95" s="148"/>
      <c r="D95" s="148"/>
      <c r="E95" s="148"/>
      <c r="F95" s="148"/>
      <c r="G95" s="148"/>
      <c r="H95" s="148"/>
      <c r="I95" s="148"/>
      <c r="J95" s="148"/>
      <c r="K95" s="148"/>
      <c r="L95" s="148"/>
      <c r="N95" s="148"/>
      <c r="O95" s="148"/>
      <c r="P95" s="148"/>
      <c r="Q95" s="148"/>
    </row>
    <row r="96" spans="2:17" x14ac:dyDescent="0.55000000000000004">
      <c r="B96" s="173"/>
      <c r="C96" s="148"/>
      <c r="D96" s="148"/>
      <c r="E96" s="148"/>
      <c r="F96" s="148"/>
      <c r="G96" s="148"/>
      <c r="H96" s="148"/>
      <c r="I96" s="148"/>
      <c r="J96" s="148"/>
      <c r="K96" s="148"/>
      <c r="L96" s="148"/>
      <c r="N96" s="148"/>
      <c r="O96" s="148"/>
      <c r="P96" s="148"/>
      <c r="Q96" s="148"/>
    </row>
    <row r="97" spans="2:17" x14ac:dyDescent="0.55000000000000004">
      <c r="B97" s="173"/>
      <c r="C97" s="148"/>
      <c r="D97" s="148"/>
      <c r="E97" s="148"/>
      <c r="F97" s="148"/>
      <c r="G97" s="148"/>
      <c r="H97" s="148"/>
      <c r="I97" s="148"/>
      <c r="J97" s="148"/>
      <c r="K97" s="148"/>
      <c r="L97" s="148"/>
      <c r="N97" s="148"/>
      <c r="O97" s="148"/>
      <c r="P97" s="148"/>
      <c r="Q97" s="148"/>
    </row>
    <row r="98" spans="2:17" x14ac:dyDescent="0.55000000000000004">
      <c r="B98" s="173"/>
      <c r="C98" s="148"/>
      <c r="D98" s="148"/>
      <c r="E98" s="148"/>
      <c r="F98" s="148"/>
      <c r="G98" s="148"/>
      <c r="H98" s="148"/>
      <c r="I98" s="148"/>
      <c r="J98" s="148"/>
      <c r="K98" s="148"/>
      <c r="L98" s="148"/>
      <c r="N98" s="148"/>
      <c r="O98" s="148"/>
      <c r="P98" s="148"/>
      <c r="Q98" s="148"/>
    </row>
    <row r="99" spans="2:17" x14ac:dyDescent="0.55000000000000004">
      <c r="B99" s="173"/>
      <c r="C99" s="148"/>
      <c r="D99" s="148"/>
      <c r="E99" s="148"/>
      <c r="F99" s="148"/>
      <c r="G99" s="148"/>
      <c r="H99" s="148"/>
      <c r="I99" s="148"/>
      <c r="J99" s="148"/>
      <c r="K99" s="148"/>
      <c r="L99" s="148"/>
      <c r="N99" s="148"/>
      <c r="O99" s="148"/>
      <c r="P99" s="148"/>
      <c r="Q99" s="148"/>
    </row>
    <row r="100" spans="2:17" x14ac:dyDescent="0.55000000000000004">
      <c r="B100" s="173"/>
      <c r="C100" s="148"/>
      <c r="D100" s="148"/>
      <c r="E100" s="148"/>
      <c r="F100" s="148"/>
      <c r="G100" s="148"/>
      <c r="H100" s="148"/>
      <c r="I100" s="148"/>
      <c r="J100" s="148"/>
      <c r="K100" s="148"/>
      <c r="L100" s="148"/>
      <c r="N100" s="148"/>
      <c r="O100" s="148"/>
      <c r="P100" s="148"/>
      <c r="Q100" s="148"/>
    </row>
    <row r="101" spans="2:17" x14ac:dyDescent="0.55000000000000004">
      <c r="B101" s="173"/>
      <c r="C101" s="148"/>
      <c r="D101" s="148"/>
      <c r="E101" s="148"/>
      <c r="F101" s="148"/>
      <c r="G101" s="148"/>
      <c r="H101" s="148"/>
      <c r="I101" s="148"/>
      <c r="J101" s="148"/>
      <c r="K101" s="148"/>
      <c r="L101" s="148"/>
      <c r="N101" s="148"/>
      <c r="O101" s="148"/>
      <c r="P101" s="148"/>
      <c r="Q101" s="148"/>
    </row>
    <row r="102" spans="2:17" x14ac:dyDescent="0.55000000000000004">
      <c r="B102" s="173"/>
      <c r="C102" s="148"/>
      <c r="D102" s="148"/>
      <c r="E102" s="148"/>
      <c r="F102" s="148"/>
      <c r="G102" s="148"/>
      <c r="H102" s="148"/>
      <c r="I102" s="148"/>
      <c r="J102" s="148"/>
      <c r="K102" s="148"/>
      <c r="L102" s="148"/>
      <c r="N102" s="148"/>
      <c r="O102" s="148"/>
      <c r="P102" s="148"/>
      <c r="Q102" s="148"/>
    </row>
    <row r="103" spans="2:17" x14ac:dyDescent="0.55000000000000004">
      <c r="B103" s="173"/>
      <c r="C103" s="148"/>
      <c r="D103" s="148"/>
      <c r="E103" s="148"/>
      <c r="F103" s="148"/>
      <c r="G103" s="148"/>
      <c r="H103" s="148"/>
      <c r="I103" s="148"/>
      <c r="J103" s="148"/>
      <c r="K103" s="148"/>
      <c r="L103" s="148"/>
      <c r="N103" s="148"/>
      <c r="O103" s="148"/>
      <c r="P103" s="148"/>
      <c r="Q103" s="148"/>
    </row>
    <row r="104" spans="2:17" x14ac:dyDescent="0.55000000000000004">
      <c r="B104" s="173"/>
      <c r="C104" s="148"/>
      <c r="D104" s="148"/>
      <c r="E104" s="148"/>
      <c r="F104" s="148"/>
      <c r="G104" s="148"/>
      <c r="H104" s="148"/>
      <c r="I104" s="148"/>
      <c r="J104" s="148"/>
      <c r="K104" s="148"/>
      <c r="L104" s="148"/>
      <c r="N104" s="148"/>
      <c r="O104" s="148"/>
      <c r="P104" s="148"/>
      <c r="Q104" s="148"/>
    </row>
    <row r="105" spans="2:17" x14ac:dyDescent="0.55000000000000004">
      <c r="B105" s="173"/>
      <c r="C105" s="148"/>
      <c r="D105" s="148"/>
      <c r="E105" s="148"/>
      <c r="F105" s="148"/>
      <c r="G105" s="148"/>
      <c r="H105" s="148"/>
      <c r="I105" s="148"/>
      <c r="J105" s="148"/>
      <c r="K105" s="148"/>
      <c r="L105" s="148"/>
      <c r="N105" s="148"/>
      <c r="O105" s="148"/>
      <c r="P105" s="148"/>
      <c r="Q105" s="148"/>
    </row>
    <row r="106" spans="2:17" x14ac:dyDescent="0.55000000000000004">
      <c r="B106" s="173"/>
      <c r="C106" s="148"/>
      <c r="D106" s="148"/>
      <c r="E106" s="148"/>
      <c r="F106" s="148"/>
      <c r="G106" s="148"/>
      <c r="H106" s="148"/>
      <c r="I106" s="148"/>
      <c r="J106" s="148"/>
      <c r="K106" s="148"/>
      <c r="L106" s="148"/>
      <c r="N106" s="148"/>
      <c r="O106" s="148"/>
      <c r="P106" s="148"/>
      <c r="Q106" s="148"/>
    </row>
    <row r="107" spans="2:17" x14ac:dyDescent="0.55000000000000004">
      <c r="B107" s="173"/>
      <c r="C107" s="148"/>
      <c r="D107" s="148"/>
      <c r="E107" s="148"/>
      <c r="F107" s="148"/>
      <c r="G107" s="148"/>
      <c r="H107" s="148"/>
      <c r="I107" s="148"/>
      <c r="J107" s="148"/>
      <c r="K107" s="148"/>
      <c r="L107" s="148"/>
      <c r="N107" s="148"/>
      <c r="O107" s="148"/>
      <c r="P107" s="148"/>
      <c r="Q107" s="148"/>
    </row>
    <row r="108" spans="2:17" x14ac:dyDescent="0.55000000000000004">
      <c r="B108" s="173"/>
      <c r="C108" s="148"/>
      <c r="D108" s="148"/>
      <c r="E108" s="148"/>
      <c r="F108" s="148"/>
      <c r="G108" s="148"/>
      <c r="H108" s="148"/>
      <c r="I108" s="148"/>
      <c r="J108" s="148"/>
      <c r="K108" s="148"/>
      <c r="L108" s="148"/>
      <c r="N108" s="148"/>
      <c r="O108" s="148"/>
      <c r="P108" s="148"/>
      <c r="Q108" s="148"/>
    </row>
    <row r="109" spans="2:17" x14ac:dyDescent="0.55000000000000004">
      <c r="B109" s="173"/>
      <c r="C109" s="148"/>
      <c r="D109" s="148"/>
      <c r="E109" s="148"/>
      <c r="F109" s="148"/>
      <c r="G109" s="148"/>
      <c r="H109" s="148"/>
      <c r="I109" s="148"/>
      <c r="J109" s="148"/>
      <c r="K109" s="148"/>
      <c r="L109" s="148"/>
      <c r="N109" s="148"/>
      <c r="O109" s="148"/>
      <c r="P109" s="148"/>
      <c r="Q109" s="148"/>
    </row>
    <row r="110" spans="2:17" x14ac:dyDescent="0.55000000000000004">
      <c r="B110" s="173"/>
      <c r="C110" s="148"/>
      <c r="D110" s="148"/>
      <c r="E110" s="148"/>
      <c r="F110" s="148"/>
      <c r="G110" s="148"/>
      <c r="H110" s="148"/>
      <c r="I110" s="148"/>
      <c r="J110" s="148"/>
      <c r="K110" s="148"/>
      <c r="L110" s="148"/>
      <c r="N110" s="148"/>
      <c r="O110" s="148"/>
      <c r="P110" s="148"/>
      <c r="Q110" s="148"/>
    </row>
    <row r="111" spans="2:17" x14ac:dyDescent="0.55000000000000004">
      <c r="B111" s="173"/>
      <c r="C111" s="148"/>
      <c r="D111" s="148"/>
      <c r="E111" s="148"/>
      <c r="F111" s="148"/>
      <c r="G111" s="148"/>
      <c r="H111" s="148"/>
      <c r="I111" s="148"/>
      <c r="J111" s="148"/>
      <c r="K111" s="148"/>
      <c r="L111" s="148"/>
      <c r="N111" s="148"/>
      <c r="O111" s="148"/>
      <c r="P111" s="148"/>
      <c r="Q111" s="148"/>
    </row>
    <row r="112" spans="2:17" x14ac:dyDescent="0.55000000000000004">
      <c r="B112" s="173"/>
      <c r="C112" s="148"/>
      <c r="D112" s="148"/>
      <c r="E112" s="148"/>
      <c r="F112" s="148"/>
      <c r="G112" s="148"/>
      <c r="H112" s="148"/>
      <c r="I112" s="148"/>
      <c r="J112" s="148"/>
      <c r="K112" s="148"/>
      <c r="L112" s="148"/>
      <c r="N112" s="148"/>
      <c r="O112" s="148"/>
      <c r="P112" s="148"/>
      <c r="Q112" s="148"/>
    </row>
    <row r="113" spans="2:17" x14ac:dyDescent="0.55000000000000004">
      <c r="B113" s="173"/>
      <c r="C113" s="148"/>
      <c r="D113" s="148"/>
      <c r="E113" s="148"/>
      <c r="F113" s="148"/>
      <c r="G113" s="148"/>
      <c r="H113" s="148"/>
      <c r="I113" s="148"/>
      <c r="J113" s="148"/>
      <c r="K113" s="148"/>
      <c r="L113" s="148"/>
      <c r="N113" s="148"/>
      <c r="O113" s="148"/>
      <c r="P113" s="148"/>
      <c r="Q113" s="148"/>
    </row>
    <row r="114" spans="2:17" x14ac:dyDescent="0.55000000000000004">
      <c r="B114" s="173"/>
      <c r="C114" s="148"/>
      <c r="D114" s="148"/>
      <c r="E114" s="148"/>
      <c r="F114" s="148"/>
      <c r="G114" s="148"/>
      <c r="H114" s="148"/>
      <c r="I114" s="148"/>
      <c r="J114" s="148"/>
      <c r="K114" s="148"/>
      <c r="L114" s="148"/>
      <c r="N114" s="148"/>
      <c r="O114" s="148"/>
      <c r="P114" s="148"/>
      <c r="Q114" s="148"/>
    </row>
    <row r="115" spans="2:17" x14ac:dyDescent="0.55000000000000004">
      <c r="B115" s="173"/>
      <c r="C115" s="148"/>
      <c r="D115" s="148"/>
      <c r="E115" s="148"/>
      <c r="F115" s="148"/>
      <c r="G115" s="148"/>
      <c r="H115" s="148"/>
      <c r="I115" s="148"/>
      <c r="J115" s="148"/>
      <c r="K115" s="148"/>
      <c r="L115" s="148"/>
      <c r="N115" s="148"/>
      <c r="O115" s="148"/>
      <c r="P115" s="148"/>
      <c r="Q115" s="148"/>
    </row>
    <row r="116" spans="2:17" x14ac:dyDescent="0.55000000000000004">
      <c r="B116" s="173"/>
      <c r="C116" s="148"/>
      <c r="D116" s="148"/>
      <c r="E116" s="148"/>
      <c r="F116" s="148"/>
      <c r="G116" s="148"/>
      <c r="H116" s="148"/>
      <c r="I116" s="148"/>
      <c r="J116" s="148"/>
      <c r="K116" s="148"/>
      <c r="L116" s="148"/>
      <c r="N116" s="148"/>
      <c r="O116" s="148"/>
      <c r="P116" s="148"/>
      <c r="Q116" s="148"/>
    </row>
    <row r="117" spans="2:17" x14ac:dyDescent="0.55000000000000004">
      <c r="B117" s="173"/>
      <c r="C117" s="148"/>
      <c r="D117" s="148"/>
      <c r="E117" s="148"/>
      <c r="F117" s="148"/>
      <c r="G117" s="148"/>
      <c r="H117" s="148"/>
      <c r="I117" s="148"/>
      <c r="J117" s="148"/>
      <c r="K117" s="148"/>
      <c r="L117" s="148"/>
      <c r="N117" s="148"/>
      <c r="O117" s="148"/>
      <c r="P117" s="148"/>
      <c r="Q117" s="148"/>
    </row>
    <row r="118" spans="2:17" x14ac:dyDescent="0.55000000000000004">
      <c r="B118" s="173"/>
      <c r="C118" s="148"/>
      <c r="D118" s="148"/>
      <c r="E118" s="148"/>
      <c r="F118" s="148"/>
      <c r="G118" s="148"/>
      <c r="H118" s="148"/>
      <c r="I118" s="148"/>
      <c r="J118" s="148"/>
      <c r="K118" s="148"/>
      <c r="L118" s="148"/>
      <c r="N118" s="148"/>
      <c r="O118" s="148"/>
      <c r="P118" s="148"/>
      <c r="Q118" s="148"/>
    </row>
    <row r="119" spans="2:17" x14ac:dyDescent="0.55000000000000004">
      <c r="B119" s="173"/>
      <c r="C119" s="148"/>
      <c r="D119" s="148"/>
      <c r="E119" s="148"/>
      <c r="F119" s="148"/>
      <c r="G119" s="148"/>
      <c r="H119" s="148"/>
      <c r="I119" s="148"/>
      <c r="J119" s="148"/>
      <c r="K119" s="148"/>
      <c r="L119" s="148"/>
      <c r="N119" s="148"/>
      <c r="O119" s="148"/>
      <c r="P119" s="148"/>
      <c r="Q119" s="148"/>
    </row>
    <row r="120" spans="2:17" x14ac:dyDescent="0.55000000000000004">
      <c r="B120" s="173"/>
      <c r="C120" s="148"/>
      <c r="D120" s="148"/>
      <c r="E120" s="148"/>
      <c r="F120" s="148"/>
      <c r="G120" s="148"/>
      <c r="H120" s="148"/>
      <c r="I120" s="148"/>
      <c r="J120" s="148"/>
      <c r="K120" s="148"/>
      <c r="L120" s="148"/>
      <c r="N120" s="148"/>
      <c r="O120" s="148"/>
      <c r="P120" s="148"/>
      <c r="Q120" s="148"/>
    </row>
    <row r="121" spans="2:17" x14ac:dyDescent="0.55000000000000004">
      <c r="B121" s="173"/>
      <c r="C121" s="148"/>
      <c r="D121" s="148"/>
      <c r="E121" s="148"/>
      <c r="F121" s="148"/>
      <c r="G121" s="148"/>
      <c r="H121" s="148"/>
      <c r="I121" s="148"/>
      <c r="J121" s="148"/>
      <c r="K121" s="148"/>
      <c r="L121" s="148"/>
      <c r="N121" s="148"/>
      <c r="O121" s="148"/>
      <c r="P121" s="148"/>
      <c r="Q121" s="148"/>
    </row>
    <row r="122" spans="2:17" x14ac:dyDescent="0.55000000000000004">
      <c r="B122" s="173"/>
      <c r="C122" s="148"/>
      <c r="D122" s="148"/>
      <c r="E122" s="148"/>
      <c r="F122" s="148"/>
      <c r="G122" s="148"/>
      <c r="H122" s="148"/>
      <c r="I122" s="148"/>
      <c r="J122" s="148"/>
      <c r="K122" s="148"/>
      <c r="L122" s="148"/>
      <c r="N122" s="148"/>
      <c r="O122" s="148"/>
      <c r="P122" s="148"/>
      <c r="Q122" s="148"/>
    </row>
    <row r="123" spans="2:17" x14ac:dyDescent="0.55000000000000004">
      <c r="B123" s="173"/>
      <c r="C123" s="148"/>
      <c r="D123" s="148"/>
      <c r="E123" s="148"/>
      <c r="F123" s="148"/>
      <c r="G123" s="148"/>
      <c r="H123" s="148"/>
      <c r="I123" s="148"/>
      <c r="J123" s="148"/>
      <c r="K123" s="148"/>
      <c r="L123" s="148"/>
      <c r="N123" s="148"/>
      <c r="O123" s="148"/>
      <c r="P123" s="148"/>
      <c r="Q123" s="148"/>
    </row>
    <row r="124" spans="2:17" x14ac:dyDescent="0.55000000000000004">
      <c r="B124" s="173"/>
      <c r="C124" s="148"/>
      <c r="D124" s="148"/>
      <c r="E124" s="148"/>
      <c r="F124" s="148"/>
      <c r="G124" s="148"/>
      <c r="H124" s="148"/>
      <c r="I124" s="148"/>
      <c r="J124" s="148"/>
      <c r="K124" s="148"/>
      <c r="L124" s="148"/>
      <c r="N124" s="148"/>
      <c r="O124" s="148"/>
      <c r="P124" s="148"/>
      <c r="Q124" s="148"/>
    </row>
    <row r="125" spans="2:17" x14ac:dyDescent="0.55000000000000004">
      <c r="B125" s="173"/>
      <c r="C125" s="148"/>
      <c r="D125" s="148"/>
      <c r="E125" s="148"/>
      <c r="F125" s="148"/>
      <c r="G125" s="148"/>
      <c r="H125" s="148"/>
      <c r="I125" s="148"/>
      <c r="J125" s="148"/>
      <c r="K125" s="148"/>
      <c r="L125" s="148"/>
      <c r="N125" s="148"/>
      <c r="O125" s="148"/>
      <c r="P125" s="148"/>
      <c r="Q125" s="148"/>
    </row>
    <row r="126" spans="2:17" x14ac:dyDescent="0.55000000000000004">
      <c r="B126" s="173"/>
      <c r="C126" s="148"/>
      <c r="D126" s="148"/>
      <c r="E126" s="148"/>
      <c r="F126" s="148"/>
      <c r="G126" s="148"/>
      <c r="H126" s="148"/>
      <c r="I126" s="148"/>
      <c r="J126" s="148"/>
      <c r="K126" s="148"/>
      <c r="L126" s="148"/>
      <c r="N126" s="148"/>
      <c r="O126" s="148"/>
      <c r="P126" s="148"/>
      <c r="Q126" s="148"/>
    </row>
    <row r="127" spans="2:17" x14ac:dyDescent="0.55000000000000004">
      <c r="B127" s="173"/>
      <c r="C127" s="148"/>
      <c r="D127" s="148"/>
      <c r="E127" s="148"/>
      <c r="F127" s="148"/>
      <c r="G127" s="148"/>
      <c r="H127" s="148"/>
      <c r="I127" s="148"/>
      <c r="J127" s="148"/>
      <c r="K127" s="148"/>
      <c r="L127" s="148"/>
      <c r="N127" s="148"/>
      <c r="O127" s="148"/>
      <c r="P127" s="148"/>
      <c r="Q127" s="148"/>
    </row>
    <row r="128" spans="2:17" x14ac:dyDescent="0.55000000000000004">
      <c r="B128" s="173"/>
      <c r="C128" s="148"/>
      <c r="D128" s="148"/>
      <c r="E128" s="148"/>
      <c r="F128" s="148"/>
      <c r="G128" s="148"/>
      <c r="H128" s="148"/>
      <c r="I128" s="148"/>
      <c r="J128" s="148"/>
      <c r="K128" s="148"/>
      <c r="L128" s="148"/>
      <c r="N128" s="148"/>
      <c r="O128" s="148"/>
      <c r="P128" s="148"/>
      <c r="Q128" s="148"/>
    </row>
    <row r="129" spans="2:17" x14ac:dyDescent="0.55000000000000004">
      <c r="B129" s="173"/>
      <c r="C129" s="148"/>
      <c r="D129" s="148"/>
      <c r="E129" s="148"/>
      <c r="F129" s="148"/>
      <c r="G129" s="148"/>
      <c r="H129" s="148"/>
      <c r="I129" s="148"/>
      <c r="J129" s="148"/>
      <c r="K129" s="148"/>
      <c r="L129" s="148"/>
      <c r="N129" s="148"/>
      <c r="O129" s="148"/>
      <c r="P129" s="148"/>
      <c r="Q129" s="148"/>
    </row>
    <row r="130" spans="2:17" x14ac:dyDescent="0.55000000000000004">
      <c r="B130" s="173"/>
      <c r="C130" s="148"/>
      <c r="D130" s="148"/>
      <c r="E130" s="148"/>
      <c r="F130" s="148"/>
      <c r="G130" s="148"/>
      <c r="H130" s="148"/>
      <c r="I130" s="148"/>
      <c r="J130" s="148"/>
      <c r="K130" s="148"/>
      <c r="L130" s="148"/>
      <c r="N130" s="148"/>
      <c r="O130" s="148"/>
      <c r="P130" s="148"/>
      <c r="Q130" s="148"/>
    </row>
    <row r="131" spans="2:17" x14ac:dyDescent="0.55000000000000004">
      <c r="B131" s="173"/>
      <c r="C131" s="148"/>
      <c r="D131" s="148"/>
      <c r="E131" s="148"/>
      <c r="F131" s="148"/>
      <c r="G131" s="148"/>
      <c r="H131" s="148"/>
      <c r="I131" s="148"/>
      <c r="J131" s="148"/>
      <c r="K131" s="148"/>
      <c r="L131" s="148"/>
      <c r="N131" s="148"/>
      <c r="O131" s="148"/>
      <c r="P131" s="148"/>
      <c r="Q131" s="148"/>
    </row>
    <row r="132" spans="2:17" x14ac:dyDescent="0.55000000000000004">
      <c r="B132" s="173"/>
      <c r="C132" s="148"/>
      <c r="D132" s="148"/>
      <c r="E132" s="148"/>
      <c r="F132" s="148"/>
      <c r="G132" s="148"/>
      <c r="H132" s="148"/>
      <c r="I132" s="148"/>
      <c r="J132" s="148"/>
      <c r="K132" s="148"/>
      <c r="L132" s="148"/>
      <c r="N132" s="148"/>
      <c r="O132" s="148"/>
      <c r="P132" s="148"/>
      <c r="Q132" s="148"/>
    </row>
    <row r="133" spans="2:17" x14ac:dyDescent="0.55000000000000004">
      <c r="B133" s="173"/>
      <c r="C133" s="148"/>
      <c r="D133" s="148"/>
      <c r="E133" s="148"/>
      <c r="F133" s="148"/>
      <c r="G133" s="148"/>
      <c r="H133" s="148"/>
      <c r="I133" s="148"/>
      <c r="J133" s="148"/>
      <c r="K133" s="148"/>
      <c r="L133" s="148"/>
      <c r="N133" s="148"/>
      <c r="O133" s="148"/>
      <c r="P133" s="148"/>
      <c r="Q133" s="148"/>
    </row>
    <row r="134" spans="2:17" x14ac:dyDescent="0.55000000000000004">
      <c r="B134" s="173"/>
      <c r="C134" s="148"/>
      <c r="D134" s="148"/>
      <c r="E134" s="148"/>
      <c r="F134" s="148"/>
      <c r="G134" s="148"/>
      <c r="H134" s="148"/>
      <c r="I134" s="148"/>
      <c r="J134" s="148"/>
      <c r="K134" s="148"/>
      <c r="L134" s="148"/>
      <c r="N134" s="148"/>
      <c r="O134" s="148"/>
      <c r="P134" s="148"/>
      <c r="Q134" s="148"/>
    </row>
    <row r="135" spans="2:17" x14ac:dyDescent="0.55000000000000004">
      <c r="B135" s="173"/>
      <c r="C135" s="148"/>
      <c r="D135" s="148"/>
      <c r="E135" s="148"/>
      <c r="F135" s="148"/>
      <c r="G135" s="148"/>
      <c r="H135" s="148"/>
      <c r="I135" s="148"/>
      <c r="J135" s="148"/>
      <c r="K135" s="148"/>
      <c r="L135" s="148"/>
      <c r="N135" s="148"/>
      <c r="O135" s="148"/>
      <c r="P135" s="148"/>
      <c r="Q135" s="148"/>
    </row>
    <row r="136" spans="2:17" x14ac:dyDescent="0.55000000000000004">
      <c r="B136" s="173"/>
      <c r="C136" s="148"/>
      <c r="D136" s="148"/>
      <c r="E136" s="148"/>
      <c r="F136" s="148"/>
      <c r="G136" s="148"/>
      <c r="H136" s="148"/>
      <c r="I136" s="148"/>
      <c r="J136" s="148"/>
      <c r="K136" s="148"/>
      <c r="L136" s="148"/>
      <c r="N136" s="148"/>
      <c r="O136" s="148"/>
      <c r="P136" s="148"/>
      <c r="Q136" s="148"/>
    </row>
    <row r="137" spans="2:17" x14ac:dyDescent="0.55000000000000004">
      <c r="B137" s="173"/>
      <c r="C137" s="148"/>
      <c r="D137" s="148"/>
      <c r="E137" s="148"/>
      <c r="F137" s="148"/>
      <c r="G137" s="148"/>
      <c r="H137" s="148"/>
      <c r="L137" s="148"/>
      <c r="N137" s="148"/>
      <c r="O137" s="148"/>
      <c r="P137" s="148"/>
      <c r="Q137" s="148"/>
    </row>
    <row r="138" spans="2:17" x14ac:dyDescent="0.55000000000000004">
      <c r="B138" s="173"/>
      <c r="C138" s="148"/>
      <c r="D138" s="148"/>
      <c r="E138" s="148"/>
      <c r="F138" s="148"/>
      <c r="G138" s="148"/>
      <c r="H138" s="148"/>
      <c r="L138" s="148"/>
      <c r="N138" s="148"/>
      <c r="O138" s="148"/>
      <c r="P138" s="148"/>
      <c r="Q138" s="148"/>
    </row>
    <row r="139" spans="2:17" x14ac:dyDescent="0.55000000000000004">
      <c r="B139" s="173"/>
      <c r="C139" s="148"/>
      <c r="D139" s="148"/>
      <c r="E139" s="148"/>
      <c r="H139" s="148"/>
      <c r="L139" s="148"/>
      <c r="N139" s="148"/>
      <c r="O139" s="148"/>
      <c r="P139" s="148"/>
      <c r="Q139" s="148"/>
    </row>
    <row r="140" spans="2:17" x14ac:dyDescent="0.55000000000000004">
      <c r="B140" s="173"/>
      <c r="C140" s="148"/>
      <c r="D140" s="148"/>
      <c r="E140" s="148"/>
      <c r="H140" s="148"/>
      <c r="L140" s="148"/>
      <c r="N140" s="148"/>
      <c r="O140" s="148"/>
      <c r="P140" s="148"/>
      <c r="Q140" s="148"/>
    </row>
    <row r="141" spans="2:17" x14ac:dyDescent="0.55000000000000004">
      <c r="B141" s="173"/>
      <c r="C141" s="148"/>
      <c r="D141" s="148"/>
      <c r="E141" s="148"/>
      <c r="H141" s="148"/>
      <c r="L141" s="148"/>
      <c r="N141" s="148"/>
      <c r="O141" s="148"/>
      <c r="P141" s="148"/>
      <c r="Q141" s="148"/>
    </row>
    <row r="142" spans="2:17" x14ac:dyDescent="0.55000000000000004">
      <c r="B142" s="173"/>
      <c r="C142" s="148"/>
      <c r="D142" s="148"/>
      <c r="L142" s="148"/>
      <c r="N142" s="148"/>
      <c r="O142" s="148"/>
      <c r="P142" s="148"/>
      <c r="Q142" s="148"/>
    </row>
    <row r="143" spans="2:17" x14ac:dyDescent="0.55000000000000004">
      <c r="B143" s="173"/>
      <c r="C143" s="148"/>
      <c r="D143" s="148"/>
      <c r="L143" s="148"/>
      <c r="N143" s="148"/>
      <c r="O143" s="148"/>
      <c r="P143" s="148"/>
      <c r="Q143" s="148"/>
    </row>
    <row r="144" spans="2:17" x14ac:dyDescent="0.55000000000000004">
      <c r="B144" s="173"/>
      <c r="C144" s="148"/>
      <c r="D144" s="148"/>
      <c r="L144" s="148"/>
      <c r="N144" s="148"/>
      <c r="O144" s="148"/>
      <c r="P144" s="148"/>
      <c r="Q144" s="148"/>
    </row>
    <row r="145" spans="2:17" x14ac:dyDescent="0.55000000000000004">
      <c r="B145" s="173"/>
      <c r="C145" s="148"/>
      <c r="D145" s="148"/>
      <c r="L145" s="148"/>
      <c r="N145" s="148"/>
      <c r="O145" s="148"/>
      <c r="P145" s="148"/>
      <c r="Q145" s="148"/>
    </row>
    <row r="146" spans="2:17" x14ac:dyDescent="0.55000000000000004">
      <c r="B146" s="230"/>
      <c r="L146" s="148"/>
      <c r="N146" s="148"/>
      <c r="O146" s="148"/>
      <c r="P146" s="148"/>
      <c r="Q146" s="148"/>
    </row>
    <row r="147" spans="2:17" x14ac:dyDescent="0.55000000000000004">
      <c r="B147" s="230"/>
      <c r="L147" s="148"/>
      <c r="N147" s="148"/>
      <c r="O147" s="148"/>
      <c r="P147" s="148"/>
      <c r="Q147" s="148"/>
    </row>
    <row r="148" spans="2:17" x14ac:dyDescent="0.55000000000000004">
      <c r="B148" s="230"/>
      <c r="L148" s="148"/>
      <c r="N148" s="148"/>
      <c r="O148" s="148"/>
      <c r="P148" s="148"/>
      <c r="Q148" s="148"/>
    </row>
    <row r="149" spans="2:17" x14ac:dyDescent="0.55000000000000004">
      <c r="B149" s="230"/>
      <c r="L149" s="148"/>
      <c r="N149" s="148"/>
      <c r="O149" s="148"/>
      <c r="P149" s="148"/>
      <c r="Q149" s="148"/>
    </row>
    <row r="150" spans="2:17" x14ac:dyDescent="0.55000000000000004">
      <c r="B150" s="230"/>
      <c r="L150" s="148"/>
      <c r="N150" s="148"/>
      <c r="O150" s="148"/>
      <c r="P150" s="148"/>
      <c r="Q150" s="148"/>
    </row>
    <row r="151" spans="2:17" x14ac:dyDescent="0.55000000000000004">
      <c r="B151" s="230"/>
      <c r="L151" s="148"/>
      <c r="N151" s="148"/>
      <c r="O151" s="148"/>
      <c r="P151" s="148"/>
      <c r="Q151" s="148"/>
    </row>
    <row r="152" spans="2:17" x14ac:dyDescent="0.55000000000000004">
      <c r="B152" s="230"/>
      <c r="L152" s="148"/>
      <c r="N152" s="148"/>
      <c r="O152" s="148"/>
      <c r="P152" s="148"/>
      <c r="Q152" s="148"/>
    </row>
    <row r="153" spans="2:17" x14ac:dyDescent="0.55000000000000004">
      <c r="B153" s="230"/>
      <c r="L153" s="148"/>
      <c r="N153" s="148"/>
      <c r="O153" s="148"/>
      <c r="P153" s="148"/>
      <c r="Q153" s="148"/>
    </row>
    <row r="154" spans="2:17" x14ac:dyDescent="0.55000000000000004">
      <c r="B154" s="230"/>
      <c r="L154" s="148"/>
      <c r="N154" s="148"/>
      <c r="O154" s="148"/>
      <c r="P154" s="148"/>
      <c r="Q154" s="148"/>
    </row>
    <row r="155" spans="2:17" x14ac:dyDescent="0.55000000000000004">
      <c r="B155" s="230"/>
      <c r="L155" s="148"/>
      <c r="N155" s="148"/>
      <c r="O155" s="148"/>
      <c r="P155" s="148"/>
      <c r="Q155" s="148"/>
    </row>
    <row r="156" spans="2:17" x14ac:dyDescent="0.55000000000000004">
      <c r="B156" s="230"/>
      <c r="L156" s="148"/>
      <c r="N156" s="148"/>
      <c r="O156" s="148"/>
      <c r="P156" s="148"/>
      <c r="Q156" s="148"/>
    </row>
    <row r="157" spans="2:17" x14ac:dyDescent="0.55000000000000004">
      <c r="B157" s="230"/>
      <c r="L157" s="148"/>
      <c r="N157" s="148"/>
      <c r="O157" s="148"/>
      <c r="P157" s="148"/>
      <c r="Q157" s="148"/>
    </row>
    <row r="158" spans="2:17" x14ac:dyDescent="0.55000000000000004">
      <c r="B158" s="230"/>
      <c r="L158" s="148"/>
      <c r="N158" s="148"/>
      <c r="O158" s="148"/>
      <c r="P158" s="148"/>
      <c r="Q158" s="148"/>
    </row>
    <row r="159" spans="2:17" x14ac:dyDescent="0.55000000000000004">
      <c r="B159" s="230"/>
      <c r="L159" s="148"/>
      <c r="N159" s="148"/>
      <c r="O159" s="148"/>
      <c r="P159" s="148"/>
      <c r="Q159" s="148"/>
    </row>
    <row r="160" spans="2:17" x14ac:dyDescent="0.55000000000000004">
      <c r="B160" s="230"/>
      <c r="L160" s="148"/>
      <c r="N160" s="148"/>
      <c r="O160" s="148"/>
      <c r="P160" s="148"/>
      <c r="Q160" s="148"/>
    </row>
    <row r="161" spans="2:17" x14ac:dyDescent="0.55000000000000004">
      <c r="B161" s="230"/>
      <c r="L161" s="148"/>
      <c r="N161" s="148"/>
      <c r="O161" s="148"/>
      <c r="P161" s="148"/>
      <c r="Q161" s="148"/>
    </row>
    <row r="162" spans="2:17" x14ac:dyDescent="0.55000000000000004">
      <c r="B162" s="230"/>
      <c r="L162" s="148"/>
      <c r="N162" s="148"/>
      <c r="O162" s="148"/>
      <c r="P162" s="148"/>
      <c r="Q162" s="148"/>
    </row>
    <row r="163" spans="2:17" x14ac:dyDescent="0.55000000000000004">
      <c r="B163" s="230"/>
      <c r="L163" s="148"/>
      <c r="N163" s="148"/>
      <c r="O163" s="148"/>
      <c r="P163" s="148"/>
      <c r="Q163" s="148"/>
    </row>
    <row r="164" spans="2:17" x14ac:dyDescent="0.55000000000000004">
      <c r="B164" s="230"/>
      <c r="L164" s="148"/>
      <c r="N164" s="148"/>
      <c r="O164" s="148"/>
      <c r="P164" s="148"/>
      <c r="Q164" s="148"/>
    </row>
    <row r="165" spans="2:17" x14ac:dyDescent="0.55000000000000004">
      <c r="B165" s="230"/>
      <c r="L165" s="148"/>
      <c r="N165" s="148"/>
      <c r="O165" s="148"/>
      <c r="P165" s="148"/>
      <c r="Q165" s="148"/>
    </row>
    <row r="166" spans="2:17" x14ac:dyDescent="0.55000000000000004">
      <c r="B166" s="230"/>
      <c r="L166" s="148"/>
      <c r="N166" s="148"/>
      <c r="O166" s="148"/>
      <c r="P166" s="148"/>
      <c r="Q166" s="148"/>
    </row>
    <row r="167" spans="2:17" x14ac:dyDescent="0.55000000000000004">
      <c r="B167" s="230"/>
      <c r="L167" s="148"/>
      <c r="N167" s="148"/>
      <c r="O167" s="148"/>
      <c r="P167" s="148"/>
      <c r="Q167" s="148"/>
    </row>
    <row r="168" spans="2:17" x14ac:dyDescent="0.55000000000000004">
      <c r="B168" s="230"/>
      <c r="L168" s="148"/>
      <c r="N168" s="148"/>
      <c r="O168" s="148"/>
      <c r="P168" s="148"/>
      <c r="Q168" s="148"/>
    </row>
    <row r="169" spans="2:17" x14ac:dyDescent="0.55000000000000004">
      <c r="B169" s="230"/>
      <c r="L169" s="148"/>
      <c r="N169" s="148"/>
      <c r="O169" s="148"/>
      <c r="P169" s="148"/>
      <c r="Q169" s="148"/>
    </row>
    <row r="170" spans="2:17" x14ac:dyDescent="0.55000000000000004">
      <c r="B170" s="230"/>
      <c r="L170" s="148"/>
      <c r="N170" s="148"/>
      <c r="O170" s="148"/>
      <c r="P170" s="148"/>
      <c r="Q170" s="148"/>
    </row>
    <row r="171" spans="2:17" x14ac:dyDescent="0.55000000000000004">
      <c r="B171" s="230"/>
      <c r="L171" s="148"/>
      <c r="N171" s="148"/>
      <c r="O171" s="148"/>
      <c r="P171" s="148"/>
      <c r="Q171" s="148"/>
    </row>
    <row r="172" spans="2:17" x14ac:dyDescent="0.55000000000000004">
      <c r="B172" s="230"/>
      <c r="L172" s="148"/>
      <c r="N172" s="148"/>
      <c r="O172" s="148"/>
      <c r="P172" s="148"/>
      <c r="Q172" s="148"/>
    </row>
    <row r="173" spans="2:17" x14ac:dyDescent="0.55000000000000004">
      <c r="B173" s="230"/>
      <c r="L173" s="148"/>
      <c r="N173" s="148"/>
      <c r="O173" s="148"/>
      <c r="P173" s="148"/>
      <c r="Q173" s="148"/>
    </row>
    <row r="174" spans="2:17" x14ac:dyDescent="0.55000000000000004">
      <c r="B174" s="230"/>
      <c r="L174" s="148"/>
      <c r="N174" s="148"/>
      <c r="O174" s="148"/>
      <c r="P174" s="148"/>
      <c r="Q174" s="148"/>
    </row>
    <row r="175" spans="2:17" x14ac:dyDescent="0.55000000000000004">
      <c r="B175" s="230"/>
      <c r="L175" s="148"/>
      <c r="N175" s="148"/>
      <c r="O175" s="148"/>
      <c r="P175" s="148"/>
      <c r="Q175" s="148"/>
    </row>
    <row r="176" spans="2:17" x14ac:dyDescent="0.55000000000000004">
      <c r="B176" s="230"/>
      <c r="L176" s="148"/>
      <c r="N176" s="148"/>
      <c r="O176" s="148"/>
      <c r="P176" s="148"/>
      <c r="Q176" s="148"/>
    </row>
    <row r="177" spans="2:17" x14ac:dyDescent="0.55000000000000004">
      <c r="B177" s="230"/>
      <c r="L177" s="148"/>
      <c r="N177" s="148"/>
      <c r="O177" s="148"/>
      <c r="P177" s="148"/>
      <c r="Q177" s="148"/>
    </row>
    <row r="178" spans="2:17" x14ac:dyDescent="0.55000000000000004">
      <c r="B178" s="230"/>
      <c r="L178" s="148"/>
      <c r="N178" s="148"/>
      <c r="O178" s="148"/>
      <c r="P178" s="148"/>
      <c r="Q178" s="148"/>
    </row>
    <row r="179" spans="2:17" x14ac:dyDescent="0.55000000000000004">
      <c r="B179" s="230"/>
      <c r="L179" s="148"/>
      <c r="N179" s="148"/>
      <c r="O179" s="148"/>
      <c r="P179" s="148"/>
      <c r="Q179" s="148"/>
    </row>
    <row r="180" spans="2:17" x14ac:dyDescent="0.55000000000000004">
      <c r="B180" s="230"/>
      <c r="L180" s="148"/>
      <c r="N180" s="148"/>
      <c r="O180" s="148"/>
      <c r="P180" s="148"/>
      <c r="Q180" s="148"/>
    </row>
    <row r="181" spans="2:17" x14ac:dyDescent="0.55000000000000004">
      <c r="B181" s="230"/>
      <c r="L181" s="148"/>
      <c r="N181" s="148"/>
      <c r="O181" s="148"/>
      <c r="P181" s="148"/>
      <c r="Q181" s="148"/>
    </row>
    <row r="182" spans="2:17" x14ac:dyDescent="0.55000000000000004">
      <c r="B182" s="230"/>
      <c r="L182" s="148"/>
      <c r="N182" s="148"/>
      <c r="O182" s="148"/>
      <c r="P182" s="148"/>
      <c r="Q182" s="148"/>
    </row>
    <row r="183" spans="2:17" x14ac:dyDescent="0.55000000000000004">
      <c r="B183" s="230"/>
      <c r="L183" s="148"/>
      <c r="N183" s="148"/>
      <c r="O183" s="148"/>
      <c r="P183" s="148"/>
      <c r="Q183" s="148"/>
    </row>
    <row r="184" spans="2:17" x14ac:dyDescent="0.55000000000000004">
      <c r="B184" s="230"/>
      <c r="L184" s="148"/>
      <c r="N184" s="148"/>
      <c r="O184" s="148"/>
      <c r="P184" s="148"/>
      <c r="Q184" s="148"/>
    </row>
    <row r="185" spans="2:17" x14ac:dyDescent="0.55000000000000004">
      <c r="B185" s="230"/>
      <c r="L185" s="148"/>
      <c r="N185" s="148"/>
      <c r="O185" s="148"/>
      <c r="P185" s="148"/>
      <c r="Q185" s="148"/>
    </row>
    <row r="186" spans="2:17" x14ac:dyDescent="0.55000000000000004">
      <c r="B186" s="230"/>
      <c r="L186" s="148"/>
      <c r="N186" s="148"/>
      <c r="O186" s="148"/>
      <c r="P186" s="148"/>
      <c r="Q186" s="148"/>
    </row>
    <row r="187" spans="2:17" x14ac:dyDescent="0.55000000000000004">
      <c r="B187" s="230"/>
      <c r="L187" s="148"/>
      <c r="N187" s="148"/>
      <c r="O187" s="148"/>
      <c r="P187" s="148"/>
      <c r="Q187" s="148"/>
    </row>
    <row r="188" spans="2:17" x14ac:dyDescent="0.55000000000000004">
      <c r="B188" s="230"/>
      <c r="L188" s="148"/>
      <c r="N188" s="148"/>
      <c r="O188" s="148"/>
      <c r="P188" s="148"/>
      <c r="Q188" s="148"/>
    </row>
    <row r="189" spans="2:17" x14ac:dyDescent="0.55000000000000004">
      <c r="B189" s="230"/>
      <c r="L189" s="148"/>
      <c r="N189" s="148"/>
      <c r="O189" s="148"/>
      <c r="P189" s="148"/>
      <c r="Q189" s="148"/>
    </row>
    <row r="190" spans="2:17" x14ac:dyDescent="0.55000000000000004">
      <c r="B190" s="230"/>
      <c r="L190" s="148"/>
      <c r="N190" s="148"/>
      <c r="O190" s="148"/>
      <c r="P190" s="148"/>
      <c r="Q190" s="148"/>
    </row>
    <row r="191" spans="2:17" x14ac:dyDescent="0.55000000000000004">
      <c r="B191" s="230"/>
      <c r="L191" s="148"/>
      <c r="N191" s="148"/>
      <c r="O191" s="148"/>
      <c r="P191" s="148"/>
      <c r="Q191" s="148"/>
    </row>
    <row r="192" spans="2:17" x14ac:dyDescent="0.55000000000000004">
      <c r="B192" s="230"/>
      <c r="L192" s="148"/>
      <c r="N192" s="148"/>
      <c r="O192" s="148"/>
      <c r="P192" s="148"/>
      <c r="Q192" s="148"/>
    </row>
    <row r="193" spans="2:17" x14ac:dyDescent="0.55000000000000004">
      <c r="B193" s="230"/>
      <c r="L193" s="148"/>
      <c r="N193" s="148"/>
      <c r="O193" s="148"/>
      <c r="P193" s="148"/>
      <c r="Q193" s="148"/>
    </row>
    <row r="194" spans="2:17" x14ac:dyDescent="0.55000000000000004">
      <c r="B194" s="230"/>
      <c r="L194" s="148"/>
      <c r="N194" s="148"/>
      <c r="O194" s="148"/>
      <c r="P194" s="148"/>
      <c r="Q194" s="148"/>
    </row>
    <row r="195" spans="2:17" x14ac:dyDescent="0.55000000000000004">
      <c r="B195" s="230"/>
      <c r="L195" s="148"/>
      <c r="N195" s="148"/>
      <c r="O195" s="148"/>
      <c r="P195" s="148"/>
      <c r="Q195" s="148"/>
    </row>
    <row r="196" spans="2:17" x14ac:dyDescent="0.55000000000000004">
      <c r="B196" s="230"/>
      <c r="L196" s="148"/>
      <c r="N196" s="148"/>
      <c r="O196" s="148"/>
      <c r="P196" s="148"/>
      <c r="Q196" s="148"/>
    </row>
    <row r="197" spans="2:17" x14ac:dyDescent="0.55000000000000004">
      <c r="B197" s="230"/>
      <c r="L197" s="148"/>
      <c r="N197" s="148"/>
      <c r="O197" s="148"/>
      <c r="P197" s="148"/>
      <c r="Q197" s="148"/>
    </row>
    <row r="198" spans="2:17" x14ac:dyDescent="0.55000000000000004">
      <c r="B198" s="230"/>
      <c r="L198" s="148"/>
      <c r="N198" s="148"/>
      <c r="O198" s="148"/>
      <c r="P198" s="148"/>
      <c r="Q198" s="148"/>
    </row>
    <row r="199" spans="2:17" x14ac:dyDescent="0.55000000000000004">
      <c r="B199" s="230"/>
      <c r="L199" s="148"/>
      <c r="N199" s="148"/>
      <c r="O199" s="148"/>
      <c r="P199" s="148"/>
      <c r="Q199" s="148"/>
    </row>
    <row r="200" spans="2:17" x14ac:dyDescent="0.55000000000000004">
      <c r="B200" s="230"/>
      <c r="L200" s="148"/>
      <c r="N200" s="148"/>
      <c r="O200" s="148"/>
      <c r="P200" s="148"/>
      <c r="Q200" s="148"/>
    </row>
    <row r="201" spans="2:17" x14ac:dyDescent="0.55000000000000004">
      <c r="B201" s="230"/>
      <c r="L201" s="148"/>
      <c r="N201" s="148"/>
      <c r="O201" s="148"/>
      <c r="P201" s="148"/>
      <c r="Q201" s="148"/>
    </row>
    <row r="202" spans="2:17" x14ac:dyDescent="0.55000000000000004">
      <c r="B202" s="230"/>
      <c r="L202" s="148"/>
      <c r="N202" s="148"/>
      <c r="O202" s="148"/>
      <c r="P202" s="148"/>
      <c r="Q202" s="148"/>
    </row>
    <row r="203" spans="2:17" x14ac:dyDescent="0.55000000000000004">
      <c r="B203" s="230"/>
      <c r="L203" s="148"/>
      <c r="N203" s="148"/>
      <c r="O203" s="148"/>
      <c r="P203" s="148"/>
      <c r="Q203" s="148"/>
    </row>
    <row r="204" spans="2:17" x14ac:dyDescent="0.55000000000000004">
      <c r="B204" s="230"/>
      <c r="L204" s="148"/>
      <c r="N204" s="148"/>
      <c r="O204" s="148"/>
      <c r="P204" s="148"/>
      <c r="Q204" s="148"/>
    </row>
    <row r="205" spans="2:17" x14ac:dyDescent="0.55000000000000004">
      <c r="B205" s="230"/>
      <c r="L205" s="148"/>
      <c r="N205" s="148"/>
      <c r="O205" s="148"/>
      <c r="P205" s="148"/>
      <c r="Q205" s="148"/>
    </row>
    <row r="206" spans="2:17" x14ac:dyDescent="0.55000000000000004">
      <c r="B206" s="230"/>
      <c r="L206" s="148"/>
      <c r="N206" s="148"/>
      <c r="O206" s="148"/>
      <c r="P206" s="148"/>
      <c r="Q206" s="148"/>
    </row>
    <row r="207" spans="2:17" x14ac:dyDescent="0.55000000000000004">
      <c r="B207" s="230"/>
      <c r="L207" s="148"/>
      <c r="N207" s="148"/>
      <c r="O207" s="148"/>
      <c r="P207" s="148"/>
      <c r="Q207" s="148"/>
    </row>
    <row r="208" spans="2:17" x14ac:dyDescent="0.55000000000000004">
      <c r="B208" s="230"/>
      <c r="L208" s="148"/>
      <c r="N208" s="148"/>
      <c r="O208" s="148"/>
      <c r="P208" s="148"/>
      <c r="Q208" s="148"/>
    </row>
    <row r="209" spans="2:17" x14ac:dyDescent="0.55000000000000004">
      <c r="B209" s="230"/>
      <c r="L209" s="148"/>
      <c r="N209" s="148"/>
      <c r="O209" s="148"/>
      <c r="P209" s="148"/>
      <c r="Q209" s="148"/>
    </row>
    <row r="210" spans="2:17" x14ac:dyDescent="0.55000000000000004">
      <c r="B210" s="230"/>
      <c r="L210" s="148"/>
      <c r="N210" s="148"/>
      <c r="O210" s="148"/>
      <c r="P210" s="148"/>
      <c r="Q210" s="148"/>
    </row>
    <row r="211" spans="2:17" x14ac:dyDescent="0.55000000000000004">
      <c r="B211" s="230"/>
      <c r="L211" s="148"/>
      <c r="N211" s="148"/>
      <c r="O211" s="148"/>
      <c r="P211" s="148"/>
      <c r="Q211" s="148"/>
    </row>
    <row r="212" spans="2:17" x14ac:dyDescent="0.55000000000000004">
      <c r="B212" s="230"/>
      <c r="L212" s="148"/>
      <c r="N212" s="148"/>
      <c r="O212" s="148"/>
      <c r="P212" s="148"/>
      <c r="Q212" s="148"/>
    </row>
    <row r="213" spans="2:17" x14ac:dyDescent="0.55000000000000004">
      <c r="B213" s="230"/>
      <c r="L213" s="148"/>
      <c r="N213" s="148"/>
      <c r="O213" s="148"/>
      <c r="P213" s="148"/>
      <c r="Q213" s="148"/>
    </row>
    <row r="214" spans="2:17" x14ac:dyDescent="0.55000000000000004">
      <c r="B214" s="230"/>
      <c r="L214" s="148"/>
      <c r="N214" s="148"/>
      <c r="O214" s="148"/>
      <c r="P214" s="148"/>
      <c r="Q214" s="148"/>
    </row>
    <row r="215" spans="2:17" x14ac:dyDescent="0.55000000000000004">
      <c r="B215" s="230"/>
      <c r="L215" s="148"/>
      <c r="N215" s="148"/>
      <c r="O215" s="148"/>
      <c r="P215" s="148"/>
      <c r="Q215" s="148"/>
    </row>
    <row r="216" spans="2:17" x14ac:dyDescent="0.55000000000000004">
      <c r="B216" s="230"/>
      <c r="L216" s="148"/>
      <c r="N216" s="148"/>
      <c r="O216" s="148"/>
      <c r="P216" s="148"/>
      <c r="Q216" s="148"/>
    </row>
    <row r="217" spans="2:17" x14ac:dyDescent="0.55000000000000004">
      <c r="B217" s="230"/>
      <c r="L217" s="148"/>
      <c r="N217" s="148"/>
      <c r="O217" s="148"/>
      <c r="P217" s="148"/>
      <c r="Q217" s="148"/>
    </row>
    <row r="218" spans="2:17" x14ac:dyDescent="0.55000000000000004">
      <c r="B218" s="230"/>
      <c r="L218" s="148"/>
      <c r="N218" s="148"/>
      <c r="O218" s="148"/>
      <c r="P218" s="148"/>
      <c r="Q218" s="148"/>
    </row>
    <row r="219" spans="2:17" x14ac:dyDescent="0.55000000000000004">
      <c r="B219" s="230"/>
      <c r="L219" s="148"/>
      <c r="N219" s="148"/>
      <c r="O219" s="148"/>
      <c r="P219" s="148"/>
      <c r="Q219" s="148"/>
    </row>
    <row r="220" spans="2:17" x14ac:dyDescent="0.55000000000000004">
      <c r="B220" s="230"/>
      <c r="L220" s="148"/>
      <c r="N220" s="148"/>
      <c r="O220" s="148"/>
      <c r="P220" s="148"/>
      <c r="Q220" s="148"/>
    </row>
    <row r="221" spans="2:17" x14ac:dyDescent="0.55000000000000004">
      <c r="B221" s="230"/>
      <c r="L221" s="148"/>
      <c r="N221" s="148"/>
      <c r="O221" s="148"/>
      <c r="P221" s="148"/>
      <c r="Q221" s="148"/>
    </row>
    <row r="222" spans="2:17" x14ac:dyDescent="0.55000000000000004">
      <c r="B222" s="230"/>
      <c r="L222" s="148"/>
      <c r="N222" s="148"/>
      <c r="O222" s="148"/>
      <c r="P222" s="148"/>
      <c r="Q222" s="148"/>
    </row>
    <row r="223" spans="2:17" x14ac:dyDescent="0.55000000000000004">
      <c r="B223" s="230"/>
      <c r="L223" s="148"/>
      <c r="N223" s="148"/>
      <c r="O223" s="148"/>
      <c r="P223" s="148"/>
      <c r="Q223" s="148"/>
    </row>
    <row r="224" spans="2:17" x14ac:dyDescent="0.55000000000000004">
      <c r="B224" s="230"/>
      <c r="L224" s="148"/>
      <c r="N224" s="148"/>
      <c r="O224" s="148"/>
      <c r="P224" s="148"/>
      <c r="Q224" s="148"/>
    </row>
    <row r="225" spans="2:17" x14ac:dyDescent="0.55000000000000004">
      <c r="B225" s="230"/>
      <c r="L225" s="148"/>
      <c r="N225" s="148"/>
      <c r="O225" s="148"/>
      <c r="P225" s="148"/>
      <c r="Q225" s="148"/>
    </row>
    <row r="226" spans="2:17" x14ac:dyDescent="0.55000000000000004">
      <c r="B226" s="230"/>
      <c r="L226" s="148"/>
      <c r="N226" s="148"/>
      <c r="O226" s="148"/>
      <c r="P226" s="148"/>
      <c r="Q226" s="148"/>
    </row>
    <row r="227" spans="2:17" x14ac:dyDescent="0.55000000000000004">
      <c r="B227" s="230"/>
      <c r="L227" s="148"/>
      <c r="N227" s="148"/>
      <c r="O227" s="148"/>
      <c r="P227" s="148"/>
      <c r="Q227" s="148"/>
    </row>
    <row r="228" spans="2:17" x14ac:dyDescent="0.55000000000000004">
      <c r="B228" s="230"/>
      <c r="L228" s="148"/>
      <c r="N228" s="148"/>
      <c r="O228" s="148"/>
      <c r="P228" s="148"/>
      <c r="Q228" s="148"/>
    </row>
    <row r="229" spans="2:17" x14ac:dyDescent="0.55000000000000004">
      <c r="B229" s="230"/>
      <c r="L229" s="148"/>
      <c r="N229" s="148"/>
      <c r="O229" s="148"/>
      <c r="P229" s="148"/>
      <c r="Q229" s="148"/>
    </row>
    <row r="230" spans="2:17" x14ac:dyDescent="0.55000000000000004">
      <c r="B230" s="230"/>
      <c r="L230" s="148"/>
      <c r="N230" s="148"/>
      <c r="O230" s="148"/>
      <c r="P230" s="148"/>
      <c r="Q230" s="148"/>
    </row>
    <row r="231" spans="2:17" x14ac:dyDescent="0.55000000000000004">
      <c r="B231" s="230"/>
      <c r="L231" s="148"/>
      <c r="N231" s="148"/>
      <c r="O231" s="148"/>
      <c r="P231" s="148"/>
      <c r="Q231" s="148"/>
    </row>
    <row r="232" spans="2:17" x14ac:dyDescent="0.55000000000000004">
      <c r="B232" s="230"/>
      <c r="L232" s="148"/>
      <c r="N232" s="148"/>
      <c r="O232" s="148"/>
      <c r="P232" s="148"/>
      <c r="Q232" s="148"/>
    </row>
    <row r="233" spans="2:17" x14ac:dyDescent="0.55000000000000004">
      <c r="B233" s="230"/>
      <c r="L233" s="148"/>
      <c r="N233" s="148"/>
      <c r="O233" s="148"/>
      <c r="P233" s="148"/>
      <c r="Q233" s="148"/>
    </row>
    <row r="234" spans="2:17" x14ac:dyDescent="0.55000000000000004">
      <c r="B234" s="230"/>
      <c r="L234" s="148"/>
      <c r="N234" s="148"/>
      <c r="O234" s="148"/>
      <c r="P234" s="148"/>
      <c r="Q234" s="148"/>
    </row>
    <row r="235" spans="2:17" x14ac:dyDescent="0.55000000000000004">
      <c r="B235" s="230"/>
      <c r="L235" s="148"/>
      <c r="N235" s="148"/>
      <c r="O235" s="148"/>
      <c r="P235" s="148"/>
      <c r="Q235" s="148"/>
    </row>
    <row r="236" spans="2:17" x14ac:dyDescent="0.55000000000000004">
      <c r="B236" s="230"/>
      <c r="L236" s="148"/>
      <c r="N236" s="148"/>
      <c r="O236" s="148"/>
      <c r="P236" s="148"/>
      <c r="Q236" s="148"/>
    </row>
    <row r="237" spans="2:17" x14ac:dyDescent="0.55000000000000004">
      <c r="B237" s="230"/>
      <c r="L237" s="148"/>
      <c r="N237" s="148"/>
      <c r="O237" s="148"/>
      <c r="P237" s="148"/>
      <c r="Q237" s="148"/>
    </row>
    <row r="238" spans="2:17" x14ac:dyDescent="0.55000000000000004">
      <c r="B238" s="230"/>
      <c r="L238" s="148"/>
      <c r="N238" s="148"/>
      <c r="O238" s="148"/>
      <c r="P238" s="148"/>
      <c r="Q238" s="148"/>
    </row>
    <row r="239" spans="2:17" x14ac:dyDescent="0.55000000000000004">
      <c r="B239" s="230"/>
      <c r="L239" s="148"/>
      <c r="N239" s="148"/>
      <c r="O239" s="148"/>
      <c r="P239" s="148"/>
      <c r="Q239" s="148"/>
    </row>
    <row r="240" spans="2:17" x14ac:dyDescent="0.55000000000000004">
      <c r="B240" s="230"/>
      <c r="L240" s="148"/>
      <c r="N240" s="148"/>
      <c r="O240" s="148"/>
      <c r="P240" s="148"/>
      <c r="Q240" s="148"/>
    </row>
    <row r="241" spans="2:17" x14ac:dyDescent="0.55000000000000004">
      <c r="B241" s="230"/>
      <c r="L241" s="148"/>
      <c r="N241" s="148"/>
      <c r="O241" s="148"/>
      <c r="P241" s="148"/>
      <c r="Q241" s="148"/>
    </row>
    <row r="242" spans="2:17" x14ac:dyDescent="0.55000000000000004">
      <c r="B242" s="230"/>
      <c r="L242" s="148"/>
      <c r="N242" s="148"/>
      <c r="O242" s="148"/>
      <c r="P242" s="148"/>
      <c r="Q242" s="148"/>
    </row>
    <row r="243" spans="2:17" x14ac:dyDescent="0.55000000000000004">
      <c r="B243" s="230"/>
      <c r="L243" s="148"/>
      <c r="N243" s="148"/>
      <c r="O243" s="148"/>
      <c r="P243" s="148"/>
      <c r="Q243" s="148"/>
    </row>
    <row r="244" spans="2:17" x14ac:dyDescent="0.55000000000000004">
      <c r="B244" s="230"/>
      <c r="L244" s="148"/>
      <c r="N244" s="148"/>
      <c r="O244" s="148"/>
      <c r="P244" s="148"/>
      <c r="Q244" s="148"/>
    </row>
    <row r="245" spans="2:17" x14ac:dyDescent="0.55000000000000004">
      <c r="B245" s="230"/>
      <c r="L245" s="148"/>
      <c r="N245" s="148"/>
      <c r="O245" s="148"/>
      <c r="P245" s="148"/>
      <c r="Q245" s="148"/>
    </row>
    <row r="246" spans="2:17" x14ac:dyDescent="0.55000000000000004">
      <c r="B246" s="230"/>
      <c r="L246" s="148"/>
      <c r="N246" s="148"/>
      <c r="O246" s="148"/>
      <c r="P246" s="148"/>
      <c r="Q246" s="148"/>
    </row>
    <row r="247" spans="2:17" x14ac:dyDescent="0.55000000000000004">
      <c r="B247" s="230"/>
      <c r="L247" s="148"/>
      <c r="N247" s="148"/>
      <c r="O247" s="148"/>
      <c r="P247" s="148"/>
      <c r="Q247" s="148"/>
    </row>
    <row r="248" spans="2:17" x14ac:dyDescent="0.55000000000000004">
      <c r="B248" s="230"/>
      <c r="L248" s="148"/>
      <c r="N248" s="148"/>
      <c r="O248" s="148"/>
      <c r="P248" s="148"/>
      <c r="Q248" s="148"/>
    </row>
    <row r="249" spans="2:17" x14ac:dyDescent="0.55000000000000004">
      <c r="B249" s="230"/>
      <c r="L249" s="148"/>
      <c r="N249" s="148"/>
      <c r="O249" s="148"/>
      <c r="P249" s="148"/>
      <c r="Q249" s="148"/>
    </row>
    <row r="250" spans="2:17" x14ac:dyDescent="0.55000000000000004">
      <c r="B250" s="230"/>
      <c r="L250" s="148"/>
      <c r="N250" s="148"/>
      <c r="O250" s="148"/>
      <c r="P250" s="148"/>
      <c r="Q250" s="148"/>
    </row>
    <row r="251" spans="2:17" x14ac:dyDescent="0.55000000000000004">
      <c r="B251" s="230"/>
      <c r="L251" s="148"/>
      <c r="N251" s="148"/>
      <c r="O251" s="148"/>
      <c r="P251" s="148"/>
      <c r="Q251" s="148"/>
    </row>
    <row r="252" spans="2:17" x14ac:dyDescent="0.55000000000000004">
      <c r="L252" s="148"/>
      <c r="N252" s="148"/>
      <c r="O252" s="148"/>
      <c r="P252" s="148"/>
      <c r="Q252" s="148"/>
    </row>
    <row r="253" spans="2:17" x14ac:dyDescent="0.55000000000000004">
      <c r="L253" s="148"/>
      <c r="N253" s="148"/>
      <c r="O253" s="148"/>
      <c r="P253" s="148"/>
      <c r="Q253" s="148"/>
    </row>
    <row r="254" spans="2:17" x14ac:dyDescent="0.55000000000000004">
      <c r="L254" s="148"/>
      <c r="N254" s="148"/>
      <c r="O254" s="148"/>
      <c r="P254" s="148"/>
      <c r="Q254" s="148"/>
    </row>
    <row r="255" spans="2:17" x14ac:dyDescent="0.55000000000000004">
      <c r="L255" s="148"/>
      <c r="N255" s="148"/>
      <c r="O255" s="148"/>
      <c r="P255" s="148"/>
      <c r="Q255" s="148"/>
    </row>
    <row r="256" spans="2:17" x14ac:dyDescent="0.55000000000000004">
      <c r="L256" s="148"/>
      <c r="N256" s="148"/>
      <c r="O256" s="148"/>
      <c r="P256" s="148"/>
      <c r="Q256" s="148"/>
    </row>
    <row r="257" spans="12:17" x14ac:dyDescent="0.55000000000000004">
      <c r="L257" s="148"/>
      <c r="N257" s="148"/>
      <c r="O257" s="148"/>
      <c r="P257" s="148"/>
      <c r="Q257" s="148"/>
    </row>
    <row r="258" spans="12:17" x14ac:dyDescent="0.55000000000000004">
      <c r="L258" s="148"/>
      <c r="N258" s="148"/>
      <c r="O258" s="148"/>
      <c r="P258" s="148"/>
      <c r="Q258" s="148"/>
    </row>
    <row r="259" spans="12:17" x14ac:dyDescent="0.55000000000000004">
      <c r="L259" s="148"/>
      <c r="N259" s="148"/>
      <c r="O259" s="148"/>
      <c r="P259" s="148"/>
      <c r="Q259" s="148"/>
    </row>
    <row r="260" spans="12:17" x14ac:dyDescent="0.55000000000000004">
      <c r="L260" s="148"/>
      <c r="N260" s="148"/>
      <c r="O260" s="148"/>
      <c r="P260" s="148"/>
      <c r="Q260" s="148"/>
    </row>
    <row r="261" spans="12:17" x14ac:dyDescent="0.55000000000000004">
      <c r="L261" s="148"/>
      <c r="N261" s="148"/>
      <c r="O261" s="148"/>
      <c r="P261" s="148"/>
      <c r="Q261" s="148"/>
    </row>
    <row r="262" spans="12:17" x14ac:dyDescent="0.55000000000000004">
      <c r="L262" s="148"/>
      <c r="N262" s="148"/>
      <c r="O262" s="148"/>
      <c r="P262" s="148"/>
      <c r="Q262" s="148"/>
    </row>
    <row r="263" spans="12:17" x14ac:dyDescent="0.55000000000000004">
      <c r="L263" s="148"/>
      <c r="N263" s="148"/>
      <c r="O263" s="148"/>
      <c r="P263" s="148"/>
      <c r="Q263" s="148"/>
    </row>
    <row r="264" spans="12:17" x14ac:dyDescent="0.55000000000000004">
      <c r="L264" s="148"/>
      <c r="N264" s="148"/>
      <c r="O264" s="148"/>
      <c r="P264" s="148"/>
      <c r="Q264" s="148"/>
    </row>
    <row r="265" spans="12:17" x14ac:dyDescent="0.55000000000000004">
      <c r="L265" s="148"/>
      <c r="N265" s="148"/>
      <c r="O265" s="148"/>
      <c r="P265" s="148"/>
      <c r="Q265" s="148"/>
    </row>
    <row r="266" spans="12:17" x14ac:dyDescent="0.55000000000000004">
      <c r="L266" s="148"/>
      <c r="N266" s="148"/>
      <c r="O266" s="148"/>
      <c r="P266" s="148"/>
      <c r="Q266" s="148"/>
    </row>
    <row r="267" spans="12:17" x14ac:dyDescent="0.55000000000000004">
      <c r="L267" s="148"/>
      <c r="N267" s="148"/>
      <c r="O267" s="148"/>
      <c r="P267" s="148"/>
      <c r="Q267" s="148"/>
    </row>
    <row r="268" spans="12:17" x14ac:dyDescent="0.55000000000000004">
      <c r="L268" s="148"/>
      <c r="N268" s="148"/>
      <c r="O268" s="148"/>
      <c r="P268" s="148"/>
      <c r="Q268" s="148"/>
    </row>
    <row r="269" spans="12:17" x14ac:dyDescent="0.55000000000000004">
      <c r="L269" s="148"/>
      <c r="N269" s="148"/>
      <c r="O269" s="148"/>
      <c r="P269" s="148"/>
      <c r="Q269" s="148"/>
    </row>
    <row r="270" spans="12:17" x14ac:dyDescent="0.55000000000000004">
      <c r="L270" s="148"/>
      <c r="N270" s="148"/>
      <c r="O270" s="148"/>
      <c r="P270" s="148"/>
      <c r="Q270" s="148"/>
    </row>
    <row r="271" spans="12:17" x14ac:dyDescent="0.55000000000000004">
      <c r="L271" s="148"/>
      <c r="N271" s="148"/>
      <c r="O271" s="148"/>
      <c r="P271" s="148"/>
      <c r="Q271" s="148"/>
    </row>
    <row r="272" spans="12:17" x14ac:dyDescent="0.55000000000000004">
      <c r="L272" s="148"/>
      <c r="N272" s="148"/>
      <c r="O272" s="148"/>
      <c r="P272" s="148"/>
      <c r="Q272" s="148"/>
    </row>
    <row r="273" spans="12:17" x14ac:dyDescent="0.55000000000000004">
      <c r="L273" s="148"/>
      <c r="N273" s="148"/>
      <c r="O273" s="148"/>
      <c r="P273" s="148"/>
      <c r="Q273" s="148"/>
    </row>
    <row r="274" spans="12:17" x14ac:dyDescent="0.55000000000000004">
      <c r="L274" s="148"/>
      <c r="N274" s="148"/>
      <c r="O274" s="148"/>
      <c r="P274" s="148"/>
      <c r="Q274" s="148"/>
    </row>
    <row r="275" spans="12:17" x14ac:dyDescent="0.55000000000000004">
      <c r="L275" s="148"/>
      <c r="N275" s="148"/>
      <c r="O275" s="148"/>
      <c r="P275" s="148"/>
      <c r="Q275" s="148"/>
    </row>
    <row r="276" spans="12:17" x14ac:dyDescent="0.55000000000000004">
      <c r="L276" s="148"/>
    </row>
    <row r="277" spans="12:17" x14ac:dyDescent="0.55000000000000004">
      <c r="L277" s="148"/>
    </row>
    <row r="278" spans="12:17" x14ac:dyDescent="0.55000000000000004">
      <c r="L278" s="148"/>
    </row>
    <row r="279" spans="12:17" x14ac:dyDescent="0.55000000000000004">
      <c r="L279" s="148"/>
    </row>
    <row r="280" spans="12:17" x14ac:dyDescent="0.55000000000000004">
      <c r="L280" s="148"/>
    </row>
    <row r="281" spans="12:17" x14ac:dyDescent="0.55000000000000004">
      <c r="L281" s="148"/>
    </row>
    <row r="282" spans="12:17" x14ac:dyDescent="0.55000000000000004">
      <c r="L282" s="148"/>
    </row>
    <row r="283" spans="12:17" x14ac:dyDescent="0.55000000000000004">
      <c r="L283" s="148"/>
    </row>
    <row r="284" spans="12:17" x14ac:dyDescent="0.55000000000000004">
      <c r="L284" s="148"/>
    </row>
    <row r="285" spans="12:17" x14ac:dyDescent="0.55000000000000004">
      <c r="L285" s="148"/>
    </row>
  </sheetData>
  <sheetProtection algorithmName="SHA-512" hashValue="3VXrkmsSMfvN0XFd4bVpWDPYMr0DaEeFSZieFX3JfzO8W1thsRn+0jZJeiOlIahnC2V9fvMhq3nZR8w+cHdsBA==" saltValue="RFa/q+UdEZhZ6XbWP4umkA==" spinCount="100000" sheet="1" objects="1" scenarios="1"/>
  <mergeCells count="5">
    <mergeCell ref="B23:D23"/>
    <mergeCell ref="F23:G23"/>
    <mergeCell ref="I24:L26"/>
    <mergeCell ref="I27:L27"/>
    <mergeCell ref="I23:L23"/>
  </mergeCells>
  <dataValidations count="3">
    <dataValidation type="list" allowBlank="1" showInputMessage="1" showErrorMessage="1" sqref="C36" xr:uid="{20045EE4-9588-4D9B-92D5-6904101F0DAC}">
      <formula1>$Y$15:$Y$16</formula1>
    </dataValidation>
    <dataValidation type="list" allowBlank="1" showInputMessage="1" showErrorMessage="1" sqref="I27" xr:uid="{5BA4DDE4-3076-44BF-BE46-7B2AEC7C8524}">
      <formula1>$Y$1:$Y$2</formula1>
    </dataValidation>
    <dataValidation type="list" allowBlank="1" showInputMessage="1" showErrorMessage="1" sqref="C49:D49" xr:uid="{C26BE3C7-E389-4824-930F-2C94E57554E6}">
      <formula1>$Y$11:$Y$12</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99F16-59E7-4635-B6ED-1108007E136C}">
  <dimension ref="A1:AX124"/>
  <sheetViews>
    <sheetView topLeftCell="A14" zoomScale="90" zoomScaleNormal="90" workbookViewId="0">
      <selection activeCell="R31" sqref="R31"/>
    </sheetView>
  </sheetViews>
  <sheetFormatPr defaultRowHeight="14.4" x14ac:dyDescent="0.55000000000000004"/>
  <cols>
    <col min="1" max="1" width="2.41796875" style="148" customWidth="1"/>
    <col min="2" max="2" width="19.26171875" style="150" customWidth="1"/>
    <col min="3" max="3" width="15.578125" style="306" bestFit="1" customWidth="1"/>
    <col min="4" max="4" width="18.83984375" style="150" customWidth="1"/>
    <col min="5" max="5" width="20.26171875" style="150" bestFit="1" customWidth="1"/>
    <col min="6" max="6" width="22.15625" style="307" customWidth="1"/>
    <col min="7" max="7" width="10.83984375" style="150" customWidth="1"/>
    <col min="8" max="8" width="8.83984375" style="150"/>
    <col min="9" max="9" width="18" style="150" customWidth="1"/>
    <col min="10" max="10" width="19.83984375" style="150" customWidth="1"/>
    <col min="11" max="11" width="25.15625" style="150" customWidth="1"/>
    <col min="12" max="12" width="8.83984375" style="150"/>
    <col min="13" max="13" width="2.15625" style="150" customWidth="1"/>
    <col min="14" max="14" width="18.83984375" style="150" customWidth="1"/>
    <col min="15" max="16" width="8.83984375" style="150"/>
    <col min="17" max="17" width="20" style="150" customWidth="1"/>
    <col min="18" max="18" width="8.83984375" style="307"/>
    <col min="19" max="24" width="8.83984375" style="148"/>
    <col min="25" max="16384" width="8.83984375" style="150"/>
  </cols>
  <sheetData>
    <row r="1" spans="1:50" s="148" customFormat="1" x14ac:dyDescent="0.55000000000000004"/>
    <row r="2" spans="1:50" s="308" customFormat="1" x14ac:dyDescent="0.55000000000000004">
      <c r="A2" s="173"/>
      <c r="B2" s="174"/>
      <c r="C2" s="175"/>
      <c r="D2" s="175"/>
      <c r="E2" s="175"/>
      <c r="F2" s="175"/>
      <c r="G2" s="175"/>
      <c r="H2" s="175"/>
      <c r="I2" s="175"/>
      <c r="J2" s="175"/>
      <c r="K2" s="175"/>
      <c r="L2" s="176"/>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row>
    <row r="3" spans="1:50" s="308" customFormat="1" x14ac:dyDescent="0.55000000000000004">
      <c r="A3" s="173"/>
      <c r="B3" s="177"/>
      <c r="C3" s="178"/>
      <c r="D3" s="178"/>
      <c r="E3" s="178"/>
      <c r="F3" s="178"/>
      <c r="G3" s="178"/>
      <c r="H3" s="178"/>
      <c r="I3" s="178"/>
      <c r="J3" s="178"/>
      <c r="K3" s="178"/>
      <c r="L3" s="179"/>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row>
    <row r="4" spans="1:50" s="308" customFormat="1" x14ac:dyDescent="0.55000000000000004">
      <c r="A4" s="173"/>
      <c r="B4" s="177"/>
      <c r="C4" s="178"/>
      <c r="D4" s="178"/>
      <c r="E4" s="178"/>
      <c r="F4" s="178"/>
      <c r="G4" s="178"/>
      <c r="H4" s="178"/>
      <c r="I4" s="178"/>
      <c r="J4" s="178"/>
      <c r="K4" s="178"/>
      <c r="L4" s="179"/>
      <c r="M4" s="173"/>
      <c r="N4" s="173"/>
      <c r="O4" s="173"/>
      <c r="P4" s="173"/>
      <c r="Q4" s="173"/>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row>
    <row r="5" spans="1:50" s="308" customFormat="1" x14ac:dyDescent="0.55000000000000004">
      <c r="A5" s="173"/>
      <c r="B5" s="177"/>
      <c r="C5" s="178"/>
      <c r="D5" s="178"/>
      <c r="E5" s="178"/>
      <c r="F5" s="178"/>
      <c r="G5" s="178"/>
      <c r="H5" s="178"/>
      <c r="I5" s="178"/>
      <c r="J5" s="178"/>
      <c r="K5" s="178"/>
      <c r="L5" s="179"/>
      <c r="M5" s="173"/>
      <c r="N5" s="173"/>
      <c r="O5" s="173"/>
      <c r="P5" s="173"/>
      <c r="Q5" s="173"/>
      <c r="R5" s="173"/>
      <c r="S5" s="173"/>
      <c r="T5" s="173"/>
      <c r="U5" s="173"/>
      <c r="V5" s="173"/>
      <c r="W5" s="173"/>
      <c r="X5" s="173"/>
      <c r="Y5" s="173"/>
      <c r="Z5" s="173"/>
      <c r="AA5" s="173"/>
      <c r="AB5" s="173"/>
      <c r="AC5" s="173"/>
      <c r="AD5" s="173"/>
      <c r="AE5" s="173"/>
      <c r="AF5" s="173"/>
      <c r="AG5" s="173"/>
      <c r="AH5" s="173"/>
      <c r="AI5" s="173"/>
      <c r="AJ5" s="173"/>
      <c r="AK5" s="173"/>
      <c r="AL5" s="173"/>
      <c r="AM5" s="173"/>
      <c r="AN5" s="173"/>
      <c r="AO5" s="173"/>
      <c r="AP5" s="173"/>
      <c r="AQ5" s="173"/>
      <c r="AR5" s="173"/>
      <c r="AS5" s="173"/>
      <c r="AT5" s="173"/>
      <c r="AU5" s="173"/>
      <c r="AV5" s="173"/>
      <c r="AW5" s="173"/>
      <c r="AX5" s="173"/>
    </row>
    <row r="6" spans="1:50" s="308" customFormat="1" x14ac:dyDescent="0.55000000000000004">
      <c r="A6" s="173"/>
      <c r="B6" s="177"/>
      <c r="C6" s="178"/>
      <c r="D6" s="178"/>
      <c r="E6" s="178"/>
      <c r="F6" s="178"/>
      <c r="G6" s="178"/>
      <c r="H6" s="178"/>
      <c r="I6" s="178"/>
      <c r="J6" s="178"/>
      <c r="K6" s="178"/>
      <c r="L6" s="179"/>
      <c r="M6" s="173"/>
      <c r="N6" s="173"/>
      <c r="O6" s="173"/>
      <c r="P6" s="173"/>
      <c r="Q6" s="173"/>
      <c r="R6" s="173"/>
      <c r="S6" s="173"/>
      <c r="T6" s="173"/>
      <c r="U6" s="173"/>
      <c r="V6" s="173"/>
      <c r="W6" s="173"/>
      <c r="X6" s="173"/>
      <c r="Y6" s="173"/>
      <c r="Z6" s="173"/>
      <c r="AA6" s="173"/>
      <c r="AB6" s="173"/>
      <c r="AC6" s="173"/>
      <c r="AD6" s="173"/>
      <c r="AE6" s="173"/>
      <c r="AF6" s="173"/>
      <c r="AG6" s="173"/>
      <c r="AH6" s="173"/>
      <c r="AI6" s="173"/>
      <c r="AJ6" s="173"/>
      <c r="AK6" s="173"/>
      <c r="AL6" s="173"/>
      <c r="AM6" s="173"/>
      <c r="AN6" s="173"/>
      <c r="AO6" s="173"/>
      <c r="AP6" s="173"/>
      <c r="AQ6" s="173"/>
      <c r="AR6" s="173"/>
      <c r="AS6" s="173"/>
      <c r="AT6" s="173"/>
      <c r="AU6" s="173"/>
      <c r="AV6" s="173"/>
      <c r="AW6" s="173"/>
      <c r="AX6" s="173"/>
    </row>
    <row r="7" spans="1:50" s="308" customFormat="1" x14ac:dyDescent="0.55000000000000004">
      <c r="A7" s="173"/>
      <c r="B7" s="177"/>
      <c r="C7" s="178"/>
      <c r="D7" s="178"/>
      <c r="E7" s="178"/>
      <c r="F7" s="178"/>
      <c r="G7" s="178"/>
      <c r="H7" s="178"/>
      <c r="I7" s="178"/>
      <c r="J7" s="178"/>
      <c r="K7" s="178"/>
      <c r="L7" s="179"/>
      <c r="M7" s="173"/>
      <c r="N7" s="173"/>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row>
    <row r="8" spans="1:50" s="308" customFormat="1" x14ac:dyDescent="0.55000000000000004">
      <c r="A8" s="173"/>
      <c r="B8" s="177"/>
      <c r="C8" s="178"/>
      <c r="D8" s="178"/>
      <c r="E8" s="178"/>
      <c r="F8" s="178"/>
      <c r="G8" s="178"/>
      <c r="H8" s="178"/>
      <c r="I8" s="178"/>
      <c r="J8" s="178"/>
      <c r="K8" s="178"/>
      <c r="L8" s="179"/>
      <c r="M8" s="173"/>
      <c r="N8" s="173"/>
      <c r="O8" s="173"/>
      <c r="P8" s="173"/>
      <c r="Q8" s="173"/>
      <c r="R8" s="173"/>
      <c r="S8" s="173"/>
      <c r="T8" s="173"/>
      <c r="U8" s="173"/>
      <c r="V8" s="173"/>
      <c r="W8" s="173"/>
      <c r="X8" s="173"/>
      <c r="Y8" s="173"/>
      <c r="Z8" s="173"/>
      <c r="AA8" s="173"/>
      <c r="AB8" s="173"/>
      <c r="AC8" s="173"/>
      <c r="AD8" s="173"/>
      <c r="AE8" s="173"/>
      <c r="AF8" s="173"/>
      <c r="AG8" s="173"/>
      <c r="AH8" s="173"/>
      <c r="AI8" s="173"/>
      <c r="AJ8" s="173"/>
      <c r="AK8" s="173"/>
      <c r="AL8" s="173"/>
      <c r="AM8" s="173"/>
      <c r="AN8" s="173"/>
      <c r="AO8" s="173"/>
      <c r="AP8" s="173"/>
      <c r="AQ8" s="173"/>
      <c r="AR8" s="173"/>
      <c r="AS8" s="173"/>
      <c r="AT8" s="173"/>
      <c r="AU8" s="173"/>
      <c r="AV8" s="173"/>
      <c r="AW8" s="173"/>
      <c r="AX8" s="173"/>
    </row>
    <row r="9" spans="1:50" s="308" customFormat="1" x14ac:dyDescent="0.55000000000000004">
      <c r="A9" s="173"/>
      <c r="B9" s="177"/>
      <c r="C9" s="178"/>
      <c r="D9" s="178"/>
      <c r="E9" s="178"/>
      <c r="F9" s="178"/>
      <c r="G9" s="178"/>
      <c r="H9" s="178"/>
      <c r="I9" s="178"/>
      <c r="J9" s="178"/>
      <c r="K9" s="178"/>
      <c r="L9" s="179"/>
      <c r="M9" s="173"/>
      <c r="N9" s="173"/>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3"/>
      <c r="AN9" s="173"/>
      <c r="AO9" s="173"/>
      <c r="AP9" s="173"/>
      <c r="AQ9" s="173"/>
      <c r="AR9" s="173"/>
      <c r="AS9" s="173"/>
      <c r="AT9" s="173"/>
      <c r="AU9" s="173"/>
      <c r="AV9" s="173"/>
      <c r="AW9" s="173"/>
      <c r="AX9" s="173"/>
    </row>
    <row r="10" spans="1:50" s="308" customFormat="1" x14ac:dyDescent="0.55000000000000004">
      <c r="A10" s="173"/>
      <c r="B10" s="177"/>
      <c r="C10" s="178"/>
      <c r="D10" s="178"/>
      <c r="E10" s="178"/>
      <c r="F10" s="178"/>
      <c r="G10" s="178"/>
      <c r="H10" s="178"/>
      <c r="I10" s="178"/>
      <c r="J10" s="178"/>
      <c r="K10" s="178"/>
      <c r="L10" s="179"/>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row>
    <row r="11" spans="1:50" s="308" customFormat="1" x14ac:dyDescent="0.55000000000000004">
      <c r="A11" s="173"/>
      <c r="B11" s="180" t="s">
        <v>143</v>
      </c>
      <c r="C11" s="178"/>
      <c r="D11" s="178"/>
      <c r="E11" s="178"/>
      <c r="F11" s="178"/>
      <c r="G11" s="178"/>
      <c r="H11" s="178"/>
      <c r="I11" s="178"/>
      <c r="J11" s="178"/>
      <c r="K11" s="178"/>
      <c r="L11" s="179"/>
      <c r="M11" s="173"/>
      <c r="N11" s="173"/>
      <c r="O11" s="173"/>
      <c r="P11" s="173"/>
      <c r="Q11" s="173"/>
      <c r="R11" s="173"/>
      <c r="S11" s="173"/>
      <c r="T11" s="173"/>
      <c r="U11" s="173"/>
      <c r="V11" s="173"/>
      <c r="W11" s="173"/>
      <c r="X11" s="173"/>
      <c r="Y11" s="173" t="s">
        <v>16</v>
      </c>
      <c r="Z11" s="173"/>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row>
    <row r="12" spans="1:50" s="308" customFormat="1" x14ac:dyDescent="0.55000000000000004">
      <c r="A12" s="173"/>
      <c r="B12" s="181" t="s">
        <v>131</v>
      </c>
      <c r="C12" s="182"/>
      <c r="D12" s="182"/>
      <c r="E12" s="182"/>
      <c r="F12" s="182"/>
      <c r="G12" s="182"/>
      <c r="H12" s="182"/>
      <c r="I12" s="182"/>
      <c r="J12" s="182"/>
      <c r="K12" s="182"/>
      <c r="L12" s="18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c r="AT12" s="173"/>
      <c r="AU12" s="173"/>
      <c r="AV12" s="173"/>
      <c r="AW12" s="173"/>
      <c r="AX12" s="173"/>
    </row>
    <row r="13" spans="1:50" s="173" customFormat="1" ht="11.5" customHeight="1" x14ac:dyDescent="0.55000000000000004"/>
    <row r="14" spans="1:50" s="308" customFormat="1" ht="6" customHeight="1" x14ac:dyDescent="0.55000000000000004">
      <c r="A14" s="173"/>
      <c r="B14" s="184"/>
      <c r="C14" s="185"/>
      <c r="D14" s="185"/>
      <c r="E14" s="185"/>
      <c r="F14" s="185"/>
      <c r="G14" s="185"/>
      <c r="H14" s="185"/>
      <c r="I14" s="185"/>
      <c r="J14" s="185"/>
      <c r="K14" s="185"/>
      <c r="L14" s="186"/>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row>
    <row r="15" spans="1:50" s="308" customFormat="1" ht="35.700000000000003" x14ac:dyDescent="1.3">
      <c r="A15" s="173"/>
      <c r="B15" s="187"/>
      <c r="C15" s="188"/>
      <c r="D15" s="189"/>
      <c r="E15" s="189"/>
      <c r="F15" s="189"/>
      <c r="G15" s="189"/>
      <c r="H15" s="189"/>
      <c r="I15" s="189"/>
      <c r="J15" s="189"/>
      <c r="K15" s="189"/>
      <c r="L15" s="190"/>
      <c r="M15" s="173"/>
      <c r="N15" s="173"/>
      <c r="O15" s="173"/>
      <c r="P15" s="173"/>
      <c r="Q15" s="173"/>
      <c r="R15" s="173"/>
      <c r="S15" s="173"/>
      <c r="T15" s="173"/>
      <c r="U15" s="173"/>
      <c r="V15" s="173"/>
      <c r="W15" s="173"/>
      <c r="X15" s="173"/>
      <c r="Y15" s="173"/>
      <c r="Z15" s="173"/>
      <c r="AA15" s="173"/>
      <c r="AB15" s="173"/>
      <c r="AC15" s="173"/>
      <c r="AD15" s="173"/>
      <c r="AE15" s="173"/>
      <c r="AF15" s="173"/>
      <c r="AG15" s="173"/>
      <c r="AH15" s="173"/>
      <c r="AI15" s="173"/>
      <c r="AJ15" s="173"/>
      <c r="AK15" s="173"/>
      <c r="AL15" s="173"/>
      <c r="AM15" s="173"/>
      <c r="AN15" s="173"/>
      <c r="AO15" s="173"/>
      <c r="AP15" s="173"/>
      <c r="AQ15" s="173"/>
      <c r="AR15" s="173"/>
      <c r="AS15" s="173"/>
      <c r="AT15" s="173"/>
      <c r="AU15" s="173"/>
      <c r="AV15" s="173"/>
      <c r="AW15" s="173"/>
      <c r="AX15" s="173"/>
    </row>
    <row r="16" spans="1:50" s="173" customFormat="1" ht="8.5" customHeight="1" x14ac:dyDescent="0.55000000000000004"/>
    <row r="17" spans="1:50" s="230" customFormat="1" x14ac:dyDescent="0.55000000000000004">
      <c r="A17" s="173"/>
      <c r="B17" s="309"/>
      <c r="C17" s="310"/>
      <c r="D17" s="310"/>
      <c r="E17" s="310"/>
      <c r="F17" s="310"/>
      <c r="G17" s="310"/>
      <c r="H17" s="310"/>
      <c r="I17" s="310"/>
      <c r="J17" s="310"/>
      <c r="K17" s="310"/>
      <c r="L17" s="311"/>
      <c r="M17" s="173"/>
      <c r="N17" s="173"/>
      <c r="O17" s="173"/>
      <c r="P17" s="173"/>
      <c r="Q17" s="173"/>
      <c r="R17" s="173"/>
      <c r="S17" s="173"/>
      <c r="T17" s="173"/>
      <c r="U17" s="173"/>
      <c r="V17" s="173"/>
      <c r="W17" s="173"/>
      <c r="X17" s="173"/>
      <c r="Y17" s="173" t="s">
        <v>17</v>
      </c>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row>
    <row r="18" spans="1:50" s="230" customFormat="1" x14ac:dyDescent="0.55000000000000004">
      <c r="A18" s="173"/>
      <c r="B18" s="312"/>
      <c r="C18" s="178"/>
      <c r="D18" s="178"/>
      <c r="E18" s="178"/>
      <c r="F18" s="178"/>
      <c r="G18" s="178"/>
      <c r="H18" s="178"/>
      <c r="I18" s="178"/>
      <c r="J18" s="178"/>
      <c r="K18" s="178"/>
      <c r="L18" s="31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3"/>
      <c r="AN18" s="173"/>
      <c r="AO18" s="173"/>
      <c r="AP18" s="173"/>
      <c r="AQ18" s="173"/>
      <c r="AR18" s="173"/>
      <c r="AS18" s="173"/>
      <c r="AT18" s="173"/>
      <c r="AU18" s="173"/>
      <c r="AV18" s="173"/>
      <c r="AW18" s="173"/>
      <c r="AX18" s="173"/>
    </row>
    <row r="19" spans="1:50" s="230" customFormat="1" x14ac:dyDescent="0.55000000000000004">
      <c r="A19" s="173"/>
      <c r="B19" s="312"/>
      <c r="C19" s="178"/>
      <c r="D19" s="178"/>
      <c r="E19" s="178"/>
      <c r="F19" s="178"/>
      <c r="G19" s="178"/>
      <c r="H19" s="178"/>
      <c r="I19" s="178"/>
      <c r="J19" s="178"/>
      <c r="K19" s="178"/>
      <c r="L19" s="313"/>
      <c r="M19" s="173"/>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c r="AP19" s="173"/>
      <c r="AQ19" s="173"/>
      <c r="AR19" s="173"/>
      <c r="AS19" s="173"/>
      <c r="AT19" s="173"/>
      <c r="AU19" s="173"/>
      <c r="AV19" s="173"/>
      <c r="AW19" s="173"/>
      <c r="AX19" s="173"/>
    </row>
    <row r="20" spans="1:50" s="230" customFormat="1" x14ac:dyDescent="0.55000000000000004">
      <c r="A20" s="173"/>
      <c r="B20" s="312"/>
      <c r="C20" s="178"/>
      <c r="D20" s="178"/>
      <c r="E20" s="178"/>
      <c r="F20" s="178"/>
      <c r="G20" s="178"/>
      <c r="H20" s="178"/>
      <c r="I20" s="178"/>
      <c r="J20" s="178"/>
      <c r="K20" s="178"/>
      <c r="L20" s="313"/>
      <c r="M20" s="173"/>
      <c r="N20" s="173"/>
      <c r="O20" s="173"/>
      <c r="P20" s="173"/>
      <c r="Q20" s="173"/>
      <c r="R20" s="173"/>
      <c r="S20" s="173"/>
      <c r="T20" s="173"/>
      <c r="U20" s="173"/>
      <c r="V20" s="173"/>
      <c r="W20" s="173"/>
      <c r="X20" s="173"/>
      <c r="Y20" s="173" t="s">
        <v>134</v>
      </c>
      <c r="Z20" s="173"/>
      <c r="AA20" s="173"/>
      <c r="AB20" s="173"/>
      <c r="AC20" s="173"/>
      <c r="AD20" s="173"/>
      <c r="AE20" s="173"/>
      <c r="AF20" s="173"/>
      <c r="AG20" s="173"/>
      <c r="AH20" s="173"/>
      <c r="AI20" s="173"/>
      <c r="AJ20" s="173"/>
      <c r="AK20" s="173"/>
      <c r="AL20" s="173"/>
      <c r="AM20" s="173"/>
      <c r="AN20" s="173"/>
      <c r="AO20" s="173"/>
      <c r="AP20" s="173"/>
      <c r="AQ20" s="173"/>
      <c r="AR20" s="173"/>
      <c r="AS20" s="173"/>
      <c r="AT20" s="173"/>
      <c r="AU20" s="173"/>
      <c r="AV20" s="173"/>
      <c r="AW20" s="173"/>
      <c r="AX20" s="173"/>
    </row>
    <row r="21" spans="1:50" s="230" customFormat="1" x14ac:dyDescent="0.55000000000000004">
      <c r="A21" s="173"/>
      <c r="B21" s="314"/>
      <c r="C21" s="315"/>
      <c r="D21" s="315"/>
      <c r="E21" s="315"/>
      <c r="F21" s="315"/>
      <c r="G21" s="315"/>
      <c r="H21" s="315"/>
      <c r="I21" s="315"/>
      <c r="J21" s="315"/>
      <c r="K21" s="315"/>
      <c r="L21" s="316"/>
      <c r="M21" s="173"/>
      <c r="N21" s="173"/>
      <c r="O21" s="173"/>
      <c r="P21" s="173"/>
      <c r="Q21" s="173"/>
      <c r="R21" s="173"/>
      <c r="S21" s="173"/>
      <c r="T21" s="173"/>
      <c r="U21" s="173"/>
      <c r="V21" s="173"/>
      <c r="W21" s="173"/>
      <c r="X21" s="173"/>
      <c r="Y21" s="173" t="s">
        <v>135</v>
      </c>
      <c r="Z21" s="173"/>
      <c r="AA21" s="173"/>
      <c r="AB21" s="173"/>
      <c r="AC21" s="173"/>
      <c r="AD21" s="173"/>
      <c r="AE21" s="173"/>
      <c r="AF21" s="173"/>
      <c r="AG21" s="173"/>
      <c r="AH21" s="173"/>
      <c r="AI21" s="173"/>
      <c r="AJ21" s="173"/>
      <c r="AK21" s="173"/>
      <c r="AL21" s="173"/>
      <c r="AM21" s="173"/>
      <c r="AN21" s="173"/>
      <c r="AO21" s="173"/>
      <c r="AP21" s="173"/>
      <c r="AQ21" s="173"/>
      <c r="AR21" s="173"/>
      <c r="AS21" s="173"/>
      <c r="AT21" s="173"/>
      <c r="AU21" s="173"/>
      <c r="AV21" s="173"/>
      <c r="AW21" s="173"/>
      <c r="AX21" s="173"/>
    </row>
    <row r="22" spans="1:50" s="173" customFormat="1" ht="14.7" thickBot="1" x14ac:dyDescent="0.6">
      <c r="E22" s="317"/>
      <c r="F22" s="318"/>
      <c r="R22" s="318"/>
    </row>
    <row r="23" spans="1:50" ht="39" customHeight="1" thickBot="1" x14ac:dyDescent="0.75">
      <c r="B23" s="319" t="s">
        <v>154</v>
      </c>
      <c r="C23" s="320"/>
      <c r="D23" s="320"/>
      <c r="E23" s="320"/>
      <c r="F23" s="292">
        <v>1.6</v>
      </c>
      <c r="G23" s="322" t="s">
        <v>183</v>
      </c>
      <c r="H23" s="173"/>
      <c r="I23" s="173"/>
      <c r="J23" s="173"/>
      <c r="K23" s="173"/>
      <c r="L23" s="173"/>
      <c r="M23" s="173"/>
      <c r="N23" s="319" t="s">
        <v>155</v>
      </c>
      <c r="O23" s="320"/>
      <c r="P23" s="320"/>
      <c r="Q23" s="320"/>
      <c r="R23" s="293">
        <v>1.7</v>
      </c>
      <c r="S23" s="322" t="s">
        <v>184</v>
      </c>
    </row>
    <row r="24" spans="1:50" s="173" customFormat="1" ht="14.7" thickBot="1" x14ac:dyDescent="0.6">
      <c r="C24" s="321"/>
      <c r="F24" s="318"/>
      <c r="R24" s="318"/>
    </row>
    <row r="25" spans="1:50" s="230" customFormat="1" ht="23.4" thickBot="1" x14ac:dyDescent="0.9">
      <c r="A25" s="173"/>
      <c r="B25" s="333" t="s">
        <v>107</v>
      </c>
      <c r="C25" s="334"/>
      <c r="D25" s="334"/>
      <c r="E25" s="334"/>
      <c r="F25" s="334"/>
      <c r="G25" s="334"/>
      <c r="H25" s="334"/>
      <c r="I25" s="334"/>
      <c r="J25" s="334"/>
      <c r="K25" s="334"/>
      <c r="L25" s="335"/>
      <c r="N25" s="333" t="s">
        <v>109</v>
      </c>
      <c r="O25" s="334"/>
      <c r="P25" s="334"/>
      <c r="Q25" s="334"/>
      <c r="R25" s="335"/>
      <c r="S25" s="173"/>
      <c r="T25" s="173"/>
      <c r="U25" s="173"/>
      <c r="V25" s="173"/>
      <c r="W25" s="173"/>
      <c r="X25" s="173"/>
    </row>
    <row r="26" spans="1:50" s="230" customFormat="1" ht="18.3" x14ac:dyDescent="0.7">
      <c r="A26" s="173"/>
      <c r="B26" s="336"/>
      <c r="C26" s="337"/>
      <c r="D26" s="338" t="s">
        <v>13</v>
      </c>
      <c r="E26" s="339"/>
      <c r="F26" s="339"/>
      <c r="G26" s="340"/>
      <c r="H26" s="341"/>
      <c r="I26" s="342" t="s">
        <v>14</v>
      </c>
      <c r="J26" s="343"/>
      <c r="K26" s="343"/>
      <c r="L26" s="344"/>
      <c r="N26" s="345" t="s">
        <v>13</v>
      </c>
      <c r="O26" s="346"/>
      <c r="P26" s="341"/>
      <c r="Q26" s="347" t="s">
        <v>14</v>
      </c>
      <c r="R26" s="348"/>
      <c r="S26" s="173"/>
      <c r="T26" s="173"/>
      <c r="U26" s="173"/>
      <c r="V26" s="173"/>
      <c r="W26" s="173"/>
      <c r="X26" s="173"/>
    </row>
    <row r="27" spans="1:50" s="323" customFormat="1" ht="72" x14ac:dyDescent="0.55000000000000004">
      <c r="A27" s="328"/>
      <c r="B27" s="329" t="s">
        <v>34</v>
      </c>
      <c r="C27" s="330" t="s">
        <v>35</v>
      </c>
      <c r="D27" s="329" t="s">
        <v>39</v>
      </c>
      <c r="E27" s="326" t="s">
        <v>106</v>
      </c>
      <c r="F27" s="331" t="s">
        <v>105</v>
      </c>
      <c r="G27" s="332" t="s">
        <v>8</v>
      </c>
      <c r="H27" s="326"/>
      <c r="I27" s="329" t="s">
        <v>39</v>
      </c>
      <c r="J27" s="326" t="s">
        <v>108</v>
      </c>
      <c r="K27" s="331" t="s">
        <v>105</v>
      </c>
      <c r="L27" s="332" t="s">
        <v>8</v>
      </c>
      <c r="N27" s="324" t="s">
        <v>110</v>
      </c>
      <c r="O27" s="325" t="s">
        <v>8</v>
      </c>
      <c r="P27" s="326"/>
      <c r="Q27" s="327" t="s">
        <v>55</v>
      </c>
      <c r="R27" s="325" t="s">
        <v>8</v>
      </c>
      <c r="S27" s="328"/>
      <c r="T27" s="328"/>
      <c r="U27" s="328"/>
      <c r="V27" s="328"/>
      <c r="W27" s="328"/>
      <c r="X27" s="328"/>
    </row>
    <row r="28" spans="1:50" x14ac:dyDescent="0.55000000000000004">
      <c r="A28" s="296"/>
      <c r="B28" s="349">
        <v>0.1</v>
      </c>
      <c r="C28" s="337">
        <v>13397.168281703667</v>
      </c>
      <c r="D28" s="297">
        <v>0</v>
      </c>
      <c r="E28" s="291">
        <v>50</v>
      </c>
      <c r="F28" s="298">
        <v>11.641592131892201</v>
      </c>
      <c r="G28" s="353">
        <v>11.641592131892201</v>
      </c>
      <c r="H28" s="294"/>
      <c r="I28" s="290">
        <v>0</v>
      </c>
      <c r="J28" s="291">
        <v>13</v>
      </c>
      <c r="K28" s="299">
        <v>16.1612553506308</v>
      </c>
      <c r="L28" s="353">
        <v>16.1612553506308</v>
      </c>
      <c r="N28" s="300">
        <v>4.1951762375280799</v>
      </c>
      <c r="O28" s="353">
        <v>4.1951762375280799</v>
      </c>
      <c r="P28" s="294"/>
      <c r="Q28" s="300">
        <v>4.2875220561027705</v>
      </c>
      <c r="R28" s="355">
        <v>4.2875220561027705</v>
      </c>
      <c r="Y28" s="150">
        <v>0</v>
      </c>
    </row>
    <row r="29" spans="1:50" x14ac:dyDescent="0.55000000000000004">
      <c r="B29" s="349">
        <v>0.2</v>
      </c>
      <c r="C29" s="337">
        <v>14358.729437462938</v>
      </c>
      <c r="D29" s="297">
        <v>0</v>
      </c>
      <c r="E29" s="291">
        <v>6</v>
      </c>
      <c r="F29" s="298">
        <v>12.6413353333693</v>
      </c>
      <c r="G29" s="353">
        <v>12.6413353333693</v>
      </c>
      <c r="H29" s="294"/>
      <c r="I29" s="290">
        <v>0</v>
      </c>
      <c r="J29" s="291">
        <v>5</v>
      </c>
      <c r="K29" s="299">
        <v>17.472381556451801</v>
      </c>
      <c r="L29" s="353">
        <v>17.472381556451801</v>
      </c>
      <c r="N29" s="300">
        <v>7.4746448254884603</v>
      </c>
      <c r="O29" s="353">
        <v>7.4746448254884603</v>
      </c>
      <c r="P29" s="294"/>
      <c r="Q29" s="300">
        <v>7.63342777070726</v>
      </c>
      <c r="R29" s="355">
        <v>7.63342777070726</v>
      </c>
      <c r="Y29" s="150">
        <v>1</v>
      </c>
    </row>
    <row r="30" spans="1:50" x14ac:dyDescent="0.55000000000000004">
      <c r="B30" s="349">
        <v>0.3</v>
      </c>
      <c r="C30" s="337">
        <v>15389.305166811451</v>
      </c>
      <c r="D30" s="297">
        <v>0</v>
      </c>
      <c r="E30" s="291">
        <v>10</v>
      </c>
      <c r="F30" s="298">
        <v>11.4710694478129</v>
      </c>
      <c r="G30" s="353">
        <v>11.4710694478129</v>
      </c>
      <c r="H30" s="294"/>
      <c r="I30" s="290">
        <v>0</v>
      </c>
      <c r="J30" s="291">
        <v>5</v>
      </c>
      <c r="K30" s="299">
        <v>15.9364703772297</v>
      </c>
      <c r="L30" s="353">
        <v>15.9364703772297</v>
      </c>
      <c r="N30" s="300">
        <v>7.1322197263173095</v>
      </c>
      <c r="O30" s="353">
        <v>7.1322197263173095</v>
      </c>
      <c r="P30" s="294"/>
      <c r="Q30" s="300">
        <v>7.2843012500722999</v>
      </c>
      <c r="R30" s="355">
        <v>7.2843012500722999</v>
      </c>
    </row>
    <row r="31" spans="1:50" x14ac:dyDescent="0.55000000000000004">
      <c r="B31" s="349">
        <v>0.4</v>
      </c>
      <c r="C31" s="337">
        <v>16493.84888466118</v>
      </c>
      <c r="D31" s="297">
        <v>0</v>
      </c>
      <c r="E31" s="291">
        <v>15</v>
      </c>
      <c r="F31" s="298">
        <v>11.5988896800815</v>
      </c>
      <c r="G31" s="353">
        <v>11.5988896800815</v>
      </c>
      <c r="H31" s="294"/>
      <c r="I31" s="290">
        <v>0</v>
      </c>
      <c r="J31" s="291">
        <v>7</v>
      </c>
      <c r="K31" s="299">
        <v>16.104996105228501</v>
      </c>
      <c r="L31" s="353">
        <v>16.104996105228501</v>
      </c>
      <c r="N31" s="300">
        <v>11.482425830188999</v>
      </c>
      <c r="O31" s="353">
        <v>11.482425830188999</v>
      </c>
      <c r="P31" s="294"/>
      <c r="Q31" s="300">
        <v>11.715565540964901</v>
      </c>
      <c r="R31" s="355">
        <v>11.715565540964901</v>
      </c>
    </row>
    <row r="32" spans="1:50" x14ac:dyDescent="0.55000000000000004">
      <c r="B32" s="349">
        <v>0.5</v>
      </c>
      <c r="C32" s="337">
        <v>17677.669529663686</v>
      </c>
      <c r="D32" s="297">
        <v>0</v>
      </c>
      <c r="E32" s="291">
        <v>5</v>
      </c>
      <c r="F32" s="298">
        <v>10.910914129066899</v>
      </c>
      <c r="G32" s="353">
        <v>10.910914129066899</v>
      </c>
      <c r="H32" s="294"/>
      <c r="I32" s="290">
        <v>0</v>
      </c>
      <c r="J32" s="291">
        <v>5</v>
      </c>
      <c r="K32" s="299">
        <v>15.195688886200601</v>
      </c>
      <c r="L32" s="353">
        <v>15.195688886200601</v>
      </c>
      <c r="N32" s="300">
        <v>10.0970291191183</v>
      </c>
      <c r="O32" s="353">
        <v>10.0970291191183</v>
      </c>
      <c r="P32" s="294"/>
      <c r="Q32" s="300">
        <v>10.3053144983793</v>
      </c>
      <c r="R32" s="355">
        <v>10.3053144983793</v>
      </c>
    </row>
    <row r="33" spans="2:18" x14ac:dyDescent="0.55000000000000004">
      <c r="B33" s="349">
        <v>0.6</v>
      </c>
      <c r="C33" s="337">
        <v>18946.457081379976</v>
      </c>
      <c r="D33" s="297">
        <v>0</v>
      </c>
      <c r="E33" s="291">
        <v>4</v>
      </c>
      <c r="F33" s="298">
        <v>12.244774900345499</v>
      </c>
      <c r="G33" s="353">
        <v>12.244774900345499</v>
      </c>
      <c r="H33" s="294"/>
      <c r="I33" s="290">
        <v>0</v>
      </c>
      <c r="J33" s="291">
        <v>3</v>
      </c>
      <c r="K33" s="299">
        <v>16.9536819348702</v>
      </c>
      <c r="L33" s="353">
        <v>16.9536819348702</v>
      </c>
      <c r="N33" s="300">
        <v>13.279421100628799</v>
      </c>
      <c r="O33" s="353">
        <v>13.279421100628799</v>
      </c>
      <c r="P33" s="294"/>
      <c r="Q33" s="300">
        <v>13.5434645734972</v>
      </c>
      <c r="R33" s="355">
        <v>13.5434645734972</v>
      </c>
    </row>
    <row r="34" spans="2:18" x14ac:dyDescent="0.55000000000000004">
      <c r="B34" s="349">
        <v>0.7</v>
      </c>
      <c r="C34" s="337">
        <v>20306.309908905892</v>
      </c>
      <c r="D34" s="297">
        <v>0</v>
      </c>
      <c r="E34" s="291">
        <v>11</v>
      </c>
      <c r="F34" s="298">
        <v>12.323718899336299</v>
      </c>
      <c r="G34" s="353">
        <v>12.323718899336299</v>
      </c>
      <c r="H34" s="294"/>
      <c r="I34" s="290">
        <v>0</v>
      </c>
      <c r="J34" s="291">
        <v>10</v>
      </c>
      <c r="K34" s="299">
        <v>17.057084074772899</v>
      </c>
      <c r="L34" s="353">
        <v>17.057084074772899</v>
      </c>
      <c r="N34" s="300">
        <v>10.8211108154558</v>
      </c>
      <c r="O34" s="353">
        <v>10.8211108154558</v>
      </c>
      <c r="P34" s="294"/>
      <c r="Q34" s="300">
        <v>11.0424982092973</v>
      </c>
      <c r="R34" s="355">
        <v>11.0424982092973</v>
      </c>
    </row>
    <row r="35" spans="2:18" x14ac:dyDescent="0.55000000000000004">
      <c r="B35" s="349">
        <v>0.8</v>
      </c>
      <c r="C35" s="337">
        <v>21763.764082403104</v>
      </c>
      <c r="D35" s="297">
        <v>0</v>
      </c>
      <c r="E35" s="291">
        <v>5</v>
      </c>
      <c r="F35" s="298">
        <v>12.132502612023501</v>
      </c>
      <c r="G35" s="353">
        <v>12.132502612023501</v>
      </c>
      <c r="H35" s="294"/>
      <c r="I35" s="290">
        <v>0</v>
      </c>
      <c r="J35" s="291">
        <v>3</v>
      </c>
      <c r="K35" s="299">
        <v>16.806502569804898</v>
      </c>
      <c r="L35" s="353">
        <v>16.806502569804898</v>
      </c>
      <c r="N35" s="300">
        <v>11.3716292963735</v>
      </c>
      <c r="O35" s="353">
        <v>11.3716292963735</v>
      </c>
      <c r="P35" s="294"/>
      <c r="Q35" s="300">
        <v>11.602814267312899</v>
      </c>
      <c r="R35" s="355">
        <v>11.602814267312899</v>
      </c>
    </row>
    <row r="36" spans="2:18" x14ac:dyDescent="0.55000000000000004">
      <c r="B36" s="349">
        <v>0.9</v>
      </c>
      <c r="C36" s="337">
        <v>23325.824788420185</v>
      </c>
      <c r="D36" s="297">
        <v>0</v>
      </c>
      <c r="E36" s="291">
        <v>8</v>
      </c>
      <c r="F36" s="298">
        <v>11.709568847481</v>
      </c>
      <c r="G36" s="353">
        <v>11.709568847481</v>
      </c>
      <c r="H36" s="294"/>
      <c r="I36" s="290">
        <v>0</v>
      </c>
      <c r="J36" s="291">
        <v>6</v>
      </c>
      <c r="K36" s="299">
        <v>16.250769168203</v>
      </c>
      <c r="L36" s="353">
        <v>16.250769168203</v>
      </c>
      <c r="N36" s="300">
        <v>11.096121521829801</v>
      </c>
      <c r="O36" s="353">
        <v>11.096121521829801</v>
      </c>
      <c r="P36" s="294"/>
      <c r="Q36" s="300">
        <v>11.3224209714006</v>
      </c>
      <c r="R36" s="355">
        <v>11.3224209714006</v>
      </c>
    </row>
    <row r="37" spans="2:18" x14ac:dyDescent="0.55000000000000004">
      <c r="B37" s="349">
        <v>1</v>
      </c>
      <c r="C37" s="337">
        <v>25000</v>
      </c>
      <c r="D37" s="297">
        <v>0</v>
      </c>
      <c r="E37" s="291">
        <v>6</v>
      </c>
      <c r="F37" s="298">
        <v>12.2609878225988</v>
      </c>
      <c r="G37" s="353">
        <v>12.2609878225988</v>
      </c>
      <c r="H37" s="294"/>
      <c r="I37" s="290">
        <v>0</v>
      </c>
      <c r="J37" s="291">
        <v>1</v>
      </c>
      <c r="K37" s="299">
        <v>16.974923722779202</v>
      </c>
      <c r="L37" s="353">
        <v>16.974923722779202</v>
      </c>
      <c r="N37" s="300">
        <v>11.1177763632079</v>
      </c>
      <c r="O37" s="353">
        <v>11.1177763632079</v>
      </c>
      <c r="P37" s="294"/>
      <c r="Q37" s="300">
        <v>11.344461096917401</v>
      </c>
      <c r="R37" s="355">
        <v>11.344461096917401</v>
      </c>
    </row>
    <row r="38" spans="2:18" x14ac:dyDescent="0.55000000000000004">
      <c r="B38" s="349">
        <v>1.1000000000000001</v>
      </c>
      <c r="C38" s="337">
        <v>26794.336563407327</v>
      </c>
      <c r="D38" s="297">
        <v>0</v>
      </c>
      <c r="E38" s="291">
        <v>7</v>
      </c>
      <c r="F38" s="298">
        <v>11.597716266110799</v>
      </c>
      <c r="G38" s="353">
        <v>11.597716266110799</v>
      </c>
      <c r="H38" s="294"/>
      <c r="I38" s="290">
        <v>0</v>
      </c>
      <c r="J38" s="291">
        <v>8</v>
      </c>
      <c r="K38" s="299">
        <v>16.1034498681644</v>
      </c>
      <c r="L38" s="353">
        <v>16.1034498681644</v>
      </c>
      <c r="N38" s="300">
        <v>10.2677634266252</v>
      </c>
      <c r="O38" s="353">
        <v>10.2677634266252</v>
      </c>
      <c r="P38" s="294"/>
      <c r="Q38" s="300">
        <v>10.479160254627001</v>
      </c>
      <c r="R38" s="355">
        <v>10.479160254627001</v>
      </c>
    </row>
    <row r="39" spans="2:18" x14ac:dyDescent="0.55000000000000004">
      <c r="B39" s="349">
        <v>1.2</v>
      </c>
      <c r="C39" s="337">
        <v>28717.458874925876</v>
      </c>
      <c r="D39" s="297">
        <v>0</v>
      </c>
      <c r="E39" s="291">
        <v>6</v>
      </c>
      <c r="F39" s="298">
        <v>12.454562855399001</v>
      </c>
      <c r="G39" s="353">
        <v>12.454562855399001</v>
      </c>
      <c r="H39" s="294"/>
      <c r="I39" s="290">
        <v>0</v>
      </c>
      <c r="J39" s="291">
        <v>9</v>
      </c>
      <c r="K39" s="299">
        <v>17.228308213086098</v>
      </c>
      <c r="L39" s="353">
        <v>17.228308213086098</v>
      </c>
      <c r="N39" s="300">
        <v>13.176487463079201</v>
      </c>
      <c r="O39" s="353">
        <v>13.176487463079201</v>
      </c>
      <c r="P39" s="294"/>
      <c r="Q39" s="300">
        <v>13.438801408573001</v>
      </c>
      <c r="R39" s="355">
        <v>13.438801408573001</v>
      </c>
    </row>
    <row r="40" spans="2:18" x14ac:dyDescent="0.55000000000000004">
      <c r="B40" s="349">
        <v>1.3</v>
      </c>
      <c r="C40" s="337">
        <v>30778.610333622906</v>
      </c>
      <c r="D40" s="297">
        <v>0</v>
      </c>
      <c r="E40" s="291">
        <v>6</v>
      </c>
      <c r="F40" s="298">
        <v>11.988055771013</v>
      </c>
      <c r="G40" s="353">
        <v>11.988055771013</v>
      </c>
      <c r="H40" s="294"/>
      <c r="I40" s="290">
        <v>0</v>
      </c>
      <c r="J40" s="291">
        <v>6</v>
      </c>
      <c r="K40" s="299">
        <v>16.616931850648601</v>
      </c>
      <c r="L40" s="353">
        <v>16.616931850648601</v>
      </c>
      <c r="N40" s="300">
        <v>10.201009348307501</v>
      </c>
      <c r="O40" s="353">
        <v>10.201009348307501</v>
      </c>
      <c r="P40" s="294"/>
      <c r="Q40" s="300">
        <v>10.4111912768112</v>
      </c>
      <c r="R40" s="355">
        <v>10.4111912768112</v>
      </c>
    </row>
    <row r="41" spans="2:18" x14ac:dyDescent="0.55000000000000004">
      <c r="B41" s="349">
        <v>1.4</v>
      </c>
      <c r="C41" s="337">
        <v>32987.69776932236</v>
      </c>
      <c r="D41" s="297">
        <v>0</v>
      </c>
      <c r="E41" s="291">
        <v>5</v>
      </c>
      <c r="F41" s="298">
        <v>12.2265562548298</v>
      </c>
      <c r="G41" s="353">
        <v>12.2265562548298</v>
      </c>
      <c r="H41" s="294"/>
      <c r="I41" s="290">
        <v>0</v>
      </c>
      <c r="J41" s="291">
        <v>14</v>
      </c>
      <c r="K41" s="299">
        <v>16.9298086937861</v>
      </c>
      <c r="L41" s="353">
        <v>16.9298086937861</v>
      </c>
      <c r="N41" s="300">
        <v>9.7789835268583989</v>
      </c>
      <c r="O41" s="353">
        <v>9.7789835268583989</v>
      </c>
      <c r="P41" s="294"/>
      <c r="Q41" s="300">
        <v>9.9814365460588093</v>
      </c>
      <c r="R41" s="355">
        <v>9.9814365460588093</v>
      </c>
    </row>
    <row r="42" spans="2:18" x14ac:dyDescent="0.55000000000000004">
      <c r="B42" s="349">
        <v>1.5</v>
      </c>
      <c r="C42" s="337">
        <v>35355.33905932738</v>
      </c>
      <c r="D42" s="297">
        <v>0</v>
      </c>
      <c r="E42" s="291">
        <v>2</v>
      </c>
      <c r="F42" s="298">
        <v>12.6726974668669</v>
      </c>
      <c r="G42" s="353">
        <v>12.6726974668669</v>
      </c>
      <c r="H42" s="294"/>
      <c r="I42" s="290">
        <v>0</v>
      </c>
      <c r="J42" s="291">
        <v>5</v>
      </c>
      <c r="K42" s="299">
        <v>17.513326332279799</v>
      </c>
      <c r="L42" s="353">
        <v>17.513326332279799</v>
      </c>
      <c r="N42" s="300">
        <v>8.289218700383131</v>
      </c>
      <c r="O42" s="353">
        <v>8.289218700383131</v>
      </c>
      <c r="P42" s="294"/>
      <c r="Q42" s="300">
        <v>8.4637226695228396</v>
      </c>
      <c r="R42" s="355">
        <v>8.4637226695228396</v>
      </c>
    </row>
    <row r="43" spans="2:18" x14ac:dyDescent="0.55000000000000004">
      <c r="B43" s="349">
        <v>1.6</v>
      </c>
      <c r="C43" s="337">
        <v>37892.914162759953</v>
      </c>
      <c r="D43" s="297">
        <v>0</v>
      </c>
      <c r="E43" s="291">
        <v>4</v>
      </c>
      <c r="F43" s="298">
        <v>12.371216181248</v>
      </c>
      <c r="G43" s="353">
        <v>12.371216181248</v>
      </c>
      <c r="H43" s="294"/>
      <c r="I43" s="290">
        <v>0</v>
      </c>
      <c r="J43" s="291">
        <v>6</v>
      </c>
      <c r="K43" s="299">
        <v>17.119262338031699</v>
      </c>
      <c r="L43" s="353">
        <v>17.119262338031699</v>
      </c>
      <c r="N43" s="300">
        <v>11.985814320424399</v>
      </c>
      <c r="O43" s="353">
        <v>11.985814320424399</v>
      </c>
      <c r="P43" s="294"/>
      <c r="Q43" s="300">
        <v>12.227762956407</v>
      </c>
      <c r="R43" s="355">
        <v>12.227762956407</v>
      </c>
    </row>
    <row r="44" spans="2:18" x14ac:dyDescent="0.55000000000000004">
      <c r="B44" s="349">
        <v>1.7</v>
      </c>
      <c r="C44" s="337">
        <v>40612.61981781177</v>
      </c>
      <c r="D44" s="297">
        <v>0</v>
      </c>
      <c r="E44" s="291">
        <v>5</v>
      </c>
      <c r="F44" s="298">
        <v>11.972732659748999</v>
      </c>
      <c r="G44" s="353">
        <v>11.972732659748999</v>
      </c>
      <c r="H44" s="294"/>
      <c r="I44" s="290">
        <v>0</v>
      </c>
      <c r="J44" s="291">
        <v>7</v>
      </c>
      <c r="K44" s="299">
        <v>16.59680784215</v>
      </c>
      <c r="L44" s="353">
        <v>16.59680784215</v>
      </c>
      <c r="N44" s="300">
        <v>9.35599182652407</v>
      </c>
      <c r="O44" s="353">
        <v>9.35599182652407</v>
      </c>
      <c r="P44" s="294"/>
      <c r="Q44" s="300">
        <v>9.5506147171512303</v>
      </c>
      <c r="R44" s="355">
        <v>9.5506147171512303</v>
      </c>
    </row>
    <row r="45" spans="2:18" x14ac:dyDescent="0.55000000000000004">
      <c r="B45" s="349">
        <v>1.8</v>
      </c>
      <c r="C45" s="337">
        <v>43527.528164806208</v>
      </c>
      <c r="D45" s="297">
        <v>0</v>
      </c>
      <c r="E45" s="291">
        <v>4</v>
      </c>
      <c r="F45" s="298">
        <v>13.0990770303308</v>
      </c>
      <c r="G45" s="353">
        <v>13.0990770303308</v>
      </c>
      <c r="H45" s="294"/>
      <c r="I45" s="290">
        <v>0</v>
      </c>
      <c r="J45" s="291">
        <v>8</v>
      </c>
      <c r="K45" s="299">
        <v>18.0688729318409</v>
      </c>
      <c r="L45" s="353">
        <v>18.0688729318409</v>
      </c>
      <c r="N45" s="300">
        <v>9.3262503732589899</v>
      </c>
      <c r="O45" s="353">
        <v>9.3262503732589899</v>
      </c>
      <c r="P45" s="294"/>
      <c r="Q45" s="300">
        <v>9.5203195634588003</v>
      </c>
      <c r="R45" s="355">
        <v>9.5203195634588003</v>
      </c>
    </row>
    <row r="46" spans="2:18" x14ac:dyDescent="0.55000000000000004">
      <c r="B46" s="349">
        <v>1.9</v>
      </c>
      <c r="C46" s="337">
        <v>46651.649576840369</v>
      </c>
      <c r="D46" s="297">
        <v>0</v>
      </c>
      <c r="E46" s="291">
        <v>3</v>
      </c>
      <c r="F46" s="298">
        <v>12.939785730708699</v>
      </c>
      <c r="G46" s="353">
        <v>12.939785730708699</v>
      </c>
      <c r="H46" s="294"/>
      <c r="I46" s="290">
        <v>0</v>
      </c>
      <c r="J46" s="291">
        <v>10</v>
      </c>
      <c r="K46" s="299">
        <v>17.861568255814699</v>
      </c>
      <c r="L46" s="353">
        <v>17.861568255814699</v>
      </c>
      <c r="N46" s="300">
        <v>12.483602286498801</v>
      </c>
      <c r="O46" s="353">
        <v>12.483602286498801</v>
      </c>
      <c r="P46" s="294"/>
      <c r="Q46" s="300">
        <v>12.734145552634498</v>
      </c>
      <c r="R46" s="355">
        <v>12.734145552634498</v>
      </c>
    </row>
    <row r="47" spans="2:18" x14ac:dyDescent="0.55000000000000004">
      <c r="B47" s="349">
        <v>2</v>
      </c>
      <c r="C47" s="337">
        <v>50000</v>
      </c>
      <c r="D47" s="297">
        <v>0</v>
      </c>
      <c r="E47" s="291">
        <v>6</v>
      </c>
      <c r="F47" s="298">
        <v>12.678017864684701</v>
      </c>
      <c r="G47" s="353">
        <v>12.678017864684701</v>
      </c>
      <c r="H47" s="294"/>
      <c r="I47" s="290">
        <v>0</v>
      </c>
      <c r="J47" s="291">
        <v>8</v>
      </c>
      <c r="K47" s="299">
        <v>17.520271253415</v>
      </c>
      <c r="L47" s="353">
        <v>17.520271253415</v>
      </c>
      <c r="N47" s="300">
        <v>12.6778702720725</v>
      </c>
      <c r="O47" s="353">
        <v>12.6778702720725</v>
      </c>
      <c r="P47" s="294"/>
      <c r="Q47" s="300">
        <v>12.931736337708898</v>
      </c>
      <c r="R47" s="355">
        <v>12.931736337708898</v>
      </c>
    </row>
    <row r="48" spans="2:18" x14ac:dyDescent="0.55000000000000004">
      <c r="B48" s="349">
        <v>2.1</v>
      </c>
      <c r="C48" s="337">
        <v>53588.673126814654</v>
      </c>
      <c r="D48" s="297">
        <v>0</v>
      </c>
      <c r="E48" s="291">
        <v>5</v>
      </c>
      <c r="F48" s="298">
        <v>13.023320976581401</v>
      </c>
      <c r="G48" s="353">
        <v>13.023320976581401</v>
      </c>
      <c r="H48" s="294"/>
      <c r="I48" s="290">
        <v>0</v>
      </c>
      <c r="J48" s="291">
        <v>11</v>
      </c>
      <c r="K48" s="299">
        <v>17.970318555289499</v>
      </c>
      <c r="L48" s="353">
        <v>17.970318555289499</v>
      </c>
      <c r="N48" s="300">
        <v>12.3195805156533</v>
      </c>
      <c r="O48" s="353">
        <v>12.3195805156533</v>
      </c>
      <c r="P48" s="294"/>
      <c r="Q48" s="300">
        <v>12.5673046118494</v>
      </c>
      <c r="R48" s="355">
        <v>12.5673046118494</v>
      </c>
    </row>
    <row r="49" spans="2:18" x14ac:dyDescent="0.55000000000000004">
      <c r="B49" s="349">
        <v>2.2000000000000002</v>
      </c>
      <c r="C49" s="337">
        <v>57434.917749851753</v>
      </c>
      <c r="D49" s="297">
        <v>0</v>
      </c>
      <c r="E49" s="291">
        <v>4</v>
      </c>
      <c r="F49" s="298">
        <v>13.3976115479251</v>
      </c>
      <c r="G49" s="353">
        <v>13.3976115479251</v>
      </c>
      <c r="H49" s="294"/>
      <c r="I49" s="290">
        <v>0</v>
      </c>
      <c r="J49" s="291">
        <v>15</v>
      </c>
      <c r="K49" s="299">
        <v>18.456615767927801</v>
      </c>
      <c r="L49" s="353">
        <v>18.456615767927801</v>
      </c>
      <c r="N49" s="300">
        <v>8.7942907480003001</v>
      </c>
      <c r="O49" s="353">
        <v>8.7942907480003001</v>
      </c>
      <c r="P49" s="294"/>
      <c r="Q49" s="300">
        <v>8.9783865200779989</v>
      </c>
      <c r="R49" s="355">
        <v>8.9783865200779989</v>
      </c>
    </row>
    <row r="50" spans="2:18" x14ac:dyDescent="0.55000000000000004">
      <c r="B50" s="349">
        <v>2.2999999999999998</v>
      </c>
      <c r="C50" s="337">
        <v>61557.220667245805</v>
      </c>
      <c r="D50" s="297">
        <v>0</v>
      </c>
      <c r="E50" s="291">
        <v>7</v>
      </c>
      <c r="F50" s="298">
        <v>13.6827599543844</v>
      </c>
      <c r="G50" s="353">
        <v>13.6827599543844</v>
      </c>
      <c r="H50" s="294"/>
      <c r="I50" s="290">
        <v>0</v>
      </c>
      <c r="J50" s="291">
        <v>12</v>
      </c>
      <c r="K50" s="299">
        <v>18.8260310638736</v>
      </c>
      <c r="L50" s="353">
        <v>18.8260310638736</v>
      </c>
      <c r="N50" s="300">
        <v>4.8836750877472701</v>
      </c>
      <c r="O50" s="353">
        <v>4.8836750877472701</v>
      </c>
      <c r="P50" s="294"/>
      <c r="Q50" s="300">
        <v>4.9903869691753497</v>
      </c>
      <c r="R50" s="355">
        <v>4.9903869691753497</v>
      </c>
    </row>
    <row r="51" spans="2:18" x14ac:dyDescent="0.55000000000000004">
      <c r="B51" s="349">
        <v>2.4</v>
      </c>
      <c r="C51" s="337">
        <v>65975.395538644705</v>
      </c>
      <c r="D51" s="297">
        <v>0</v>
      </c>
      <c r="E51" s="291">
        <v>3</v>
      </c>
      <c r="F51" s="298">
        <v>12.9605613963754</v>
      </c>
      <c r="G51" s="353">
        <v>12.9605613963754</v>
      </c>
      <c r="H51" s="294"/>
      <c r="I51" s="290">
        <v>0</v>
      </c>
      <c r="J51" s="291">
        <v>13</v>
      </c>
      <c r="K51" s="299">
        <v>17.888622456503601</v>
      </c>
      <c r="L51" s="353">
        <v>17.888622456503601</v>
      </c>
      <c r="N51" s="300">
        <v>7.0280454710550098</v>
      </c>
      <c r="O51" s="353">
        <v>7.0280454710550098</v>
      </c>
      <c r="P51" s="294"/>
      <c r="Q51" s="300">
        <v>7.1780773636387796</v>
      </c>
      <c r="R51" s="355">
        <v>7.1780773636387796</v>
      </c>
    </row>
    <row r="52" spans="2:18" x14ac:dyDescent="0.55000000000000004">
      <c r="B52" s="349">
        <v>2.5</v>
      </c>
      <c r="C52" s="337">
        <v>70710.678118654745</v>
      </c>
      <c r="D52" s="297">
        <v>0</v>
      </c>
      <c r="E52" s="291">
        <v>6</v>
      </c>
      <c r="F52" s="298">
        <v>13.312440851937598</v>
      </c>
      <c r="G52" s="353">
        <v>13.312440851937598</v>
      </c>
      <c r="H52" s="294"/>
      <c r="I52" s="290">
        <v>0</v>
      </c>
      <c r="J52" s="291">
        <v>10</v>
      </c>
      <c r="K52" s="299">
        <v>18.3460972485227</v>
      </c>
      <c r="L52" s="353">
        <v>18.3460972485227</v>
      </c>
      <c r="N52" s="300">
        <v>9.323784197571559</v>
      </c>
      <c r="O52" s="353">
        <v>9.323784197571559</v>
      </c>
      <c r="P52" s="294"/>
      <c r="Q52" s="300">
        <v>9.5178074560963104</v>
      </c>
      <c r="R52" s="355">
        <v>9.5178074560963104</v>
      </c>
    </row>
    <row r="53" spans="2:18" x14ac:dyDescent="0.55000000000000004">
      <c r="B53" s="349">
        <v>2.6</v>
      </c>
      <c r="C53" s="337">
        <v>75785.828325519906</v>
      </c>
      <c r="D53" s="297">
        <v>0</v>
      </c>
      <c r="E53" s="291">
        <v>5</v>
      </c>
      <c r="F53" s="298">
        <v>13.8791749882615</v>
      </c>
      <c r="G53" s="353">
        <v>13.8791749882615</v>
      </c>
      <c r="H53" s="294"/>
      <c r="I53" s="290">
        <v>0</v>
      </c>
      <c r="J53" s="291">
        <v>10</v>
      </c>
      <c r="K53" s="299">
        <v>19.0799573790664</v>
      </c>
      <c r="L53" s="353">
        <v>19.0799573790664</v>
      </c>
      <c r="N53" s="300">
        <v>11.1270445178129</v>
      </c>
      <c r="O53" s="353">
        <v>11.1270445178129</v>
      </c>
      <c r="P53" s="294"/>
      <c r="Q53" s="300">
        <v>11.3538940841282</v>
      </c>
      <c r="R53" s="355">
        <v>11.3538940841282</v>
      </c>
    </row>
    <row r="54" spans="2:18" x14ac:dyDescent="0.55000000000000004">
      <c r="B54" s="349">
        <v>2.7</v>
      </c>
      <c r="C54" s="337">
        <v>81225.239635623569</v>
      </c>
      <c r="D54" s="297">
        <v>0</v>
      </c>
      <c r="E54" s="291">
        <v>5</v>
      </c>
      <c r="F54" s="298">
        <v>14.384470626822399</v>
      </c>
      <c r="G54" s="353">
        <v>14.384470626822399</v>
      </c>
      <c r="H54" s="294"/>
      <c r="I54" s="290">
        <v>0</v>
      </c>
      <c r="J54" s="291">
        <v>20</v>
      </c>
      <c r="K54" s="299">
        <v>19.731215926818599</v>
      </c>
      <c r="L54" s="353">
        <v>19.731215926818599</v>
      </c>
      <c r="N54" s="300">
        <v>11.971362924618301</v>
      </c>
      <c r="O54" s="353">
        <v>11.971362924618301</v>
      </c>
      <c r="P54" s="294"/>
      <c r="Q54" s="300">
        <v>12.213060320819601</v>
      </c>
      <c r="R54" s="355">
        <v>12.213060320819601</v>
      </c>
    </row>
    <row r="55" spans="2:18" x14ac:dyDescent="0.55000000000000004">
      <c r="B55" s="349">
        <v>2.8</v>
      </c>
      <c r="C55" s="337">
        <v>87055.056329612416</v>
      </c>
      <c r="D55" s="297">
        <v>0</v>
      </c>
      <c r="E55" s="291">
        <v>3</v>
      </c>
      <c r="F55" s="298">
        <v>13.906414783477899</v>
      </c>
      <c r="G55" s="353">
        <v>13.906414783477899</v>
      </c>
      <c r="H55" s="294"/>
      <c r="I55" s="290">
        <v>0</v>
      </c>
      <c r="J55" s="291">
        <v>8</v>
      </c>
      <c r="K55" s="299">
        <v>19.1151388536071</v>
      </c>
      <c r="L55" s="353">
        <v>19.1151388536071</v>
      </c>
      <c r="N55" s="300">
        <v>10.8455333637922</v>
      </c>
      <c r="O55" s="353">
        <v>10.8455333637922</v>
      </c>
      <c r="P55" s="294"/>
      <c r="Q55" s="300">
        <v>11.0673584057984</v>
      </c>
      <c r="R55" s="355">
        <v>11.0673584057984</v>
      </c>
    </row>
    <row r="56" spans="2:18" x14ac:dyDescent="0.55000000000000004">
      <c r="B56" s="349">
        <v>2.9</v>
      </c>
      <c r="C56" s="337">
        <v>93303.299153680739</v>
      </c>
      <c r="D56" s="297">
        <v>0</v>
      </c>
      <c r="E56" s="291">
        <v>2</v>
      </c>
      <c r="F56" s="298">
        <v>14.871362411114999</v>
      </c>
      <c r="G56" s="353">
        <v>14.871362411114999</v>
      </c>
      <c r="H56" s="294"/>
      <c r="I56" s="290">
        <v>0</v>
      </c>
      <c r="J56" s="291">
        <v>12</v>
      </c>
      <c r="K56" s="299">
        <v>20.356056874724501</v>
      </c>
      <c r="L56" s="353">
        <v>20.356056874724501</v>
      </c>
      <c r="N56" s="300">
        <v>14.834510026408301</v>
      </c>
      <c r="O56" s="353">
        <v>14.834510026408301</v>
      </c>
      <c r="P56" s="294"/>
      <c r="Q56" s="300">
        <v>15.124081754234501</v>
      </c>
      <c r="R56" s="355">
        <v>15.124081754234501</v>
      </c>
    </row>
    <row r="57" spans="2:18" x14ac:dyDescent="0.55000000000000004">
      <c r="B57" s="349">
        <v>3</v>
      </c>
      <c r="C57" s="337">
        <v>100000</v>
      </c>
      <c r="D57" s="297">
        <v>0</v>
      </c>
      <c r="E57" s="291">
        <v>2</v>
      </c>
      <c r="F57" s="298">
        <v>15.411060266562702</v>
      </c>
      <c r="G57" s="353">
        <v>15.411060266562702</v>
      </c>
      <c r="H57" s="294"/>
      <c r="I57" s="290">
        <v>0</v>
      </c>
      <c r="J57" s="291">
        <v>14</v>
      </c>
      <c r="K57" s="299">
        <v>21.045591994431202</v>
      </c>
      <c r="L57" s="353">
        <v>21.045591994431202</v>
      </c>
      <c r="N57" s="300">
        <v>14.417893200252699</v>
      </c>
      <c r="O57" s="353">
        <v>14.417893200252699</v>
      </c>
      <c r="P57" s="294"/>
      <c r="Q57" s="300">
        <v>14.700736276412499</v>
      </c>
      <c r="R57" s="355">
        <v>14.700736276412499</v>
      </c>
    </row>
    <row r="58" spans="2:18" x14ac:dyDescent="0.55000000000000004">
      <c r="B58" s="349">
        <v>3.1</v>
      </c>
      <c r="C58" s="337">
        <v>107177.34625362931</v>
      </c>
      <c r="D58" s="297">
        <v>0</v>
      </c>
      <c r="E58" s="291">
        <v>5</v>
      </c>
      <c r="F58" s="298">
        <v>14.730165061295999</v>
      </c>
      <c r="G58" s="353">
        <v>14.730165061295999</v>
      </c>
      <c r="H58" s="294"/>
      <c r="I58" s="290">
        <v>0</v>
      </c>
      <c r="J58" s="291">
        <v>13</v>
      </c>
      <c r="K58" s="299">
        <v>20.175126175301699</v>
      </c>
      <c r="L58" s="353">
        <v>20.175126175301699</v>
      </c>
      <c r="N58" s="300">
        <v>14.0659105362258</v>
      </c>
      <c r="O58" s="353">
        <v>14.0659105362258</v>
      </c>
      <c r="P58" s="294"/>
      <c r="Q58" s="300">
        <v>14.343005827866001</v>
      </c>
      <c r="R58" s="355">
        <v>14.343005827866001</v>
      </c>
    </row>
    <row r="59" spans="2:18" x14ac:dyDescent="0.55000000000000004">
      <c r="B59" s="349">
        <v>3.2</v>
      </c>
      <c r="C59" s="337">
        <v>114869.83549970351</v>
      </c>
      <c r="D59" s="297">
        <v>0</v>
      </c>
      <c r="E59" s="291">
        <v>5</v>
      </c>
      <c r="F59" s="298">
        <v>15.6571609551013</v>
      </c>
      <c r="G59" s="353">
        <v>15.6571609551013</v>
      </c>
      <c r="H59" s="294"/>
      <c r="I59" s="290">
        <v>0</v>
      </c>
      <c r="J59" s="291">
        <v>14</v>
      </c>
      <c r="K59" s="299">
        <v>21.358951257696198</v>
      </c>
      <c r="L59" s="353">
        <v>21.358951257696198</v>
      </c>
      <c r="N59" s="300">
        <v>13.543448852654</v>
      </c>
      <c r="O59" s="353">
        <v>13.543448852654</v>
      </c>
      <c r="P59" s="294"/>
      <c r="Q59" s="300">
        <v>13.8119060263896</v>
      </c>
      <c r="R59" s="355">
        <v>13.8119060263896</v>
      </c>
    </row>
    <row r="60" spans="2:18" x14ac:dyDescent="0.55000000000000004">
      <c r="B60" s="349">
        <v>3.3</v>
      </c>
      <c r="C60" s="337">
        <v>123114.44133449161</v>
      </c>
      <c r="D60" s="297">
        <v>0</v>
      </c>
      <c r="E60" s="291">
        <v>1</v>
      </c>
      <c r="F60" s="298">
        <v>14.955794819948002</v>
      </c>
      <c r="G60" s="353">
        <v>14.955794819948002</v>
      </c>
      <c r="H60" s="294"/>
      <c r="I60" s="290">
        <v>0</v>
      </c>
      <c r="J60" s="291">
        <v>17</v>
      </c>
      <c r="K60" s="299">
        <v>20.464143091467399</v>
      </c>
      <c r="L60" s="353">
        <v>20.464143091467399</v>
      </c>
      <c r="N60" s="300">
        <v>19.405652081914198</v>
      </c>
      <c r="O60" s="353">
        <v>19.405652081914198</v>
      </c>
      <c r="P60" s="294"/>
      <c r="Q60" s="300">
        <v>19.763746332938499</v>
      </c>
      <c r="R60" s="355">
        <v>19.763746332938499</v>
      </c>
    </row>
    <row r="61" spans="2:18" x14ac:dyDescent="0.55000000000000004">
      <c r="B61" s="349">
        <v>3.4</v>
      </c>
      <c r="C61" s="337">
        <v>131950.79107728941</v>
      </c>
      <c r="D61" s="297">
        <v>0</v>
      </c>
      <c r="E61" s="291">
        <v>2</v>
      </c>
      <c r="F61" s="298">
        <v>15.6690671140845</v>
      </c>
      <c r="G61" s="353">
        <v>15.6690671140845</v>
      </c>
      <c r="H61" s="294"/>
      <c r="I61" s="290">
        <v>0</v>
      </c>
      <c r="J61" s="291">
        <v>10</v>
      </c>
      <c r="K61" s="299">
        <v>21.374094446658599</v>
      </c>
      <c r="L61" s="353">
        <v>21.374094446658599</v>
      </c>
      <c r="N61" s="300">
        <v>24.337238601037399</v>
      </c>
      <c r="O61" s="353">
        <v>24.337238601037399</v>
      </c>
      <c r="P61" s="294"/>
      <c r="Q61" s="300">
        <v>24.7583799684982</v>
      </c>
      <c r="R61" s="355">
        <v>24.7583799684982</v>
      </c>
    </row>
    <row r="62" spans="2:18" x14ac:dyDescent="0.55000000000000004">
      <c r="B62" s="349">
        <v>3.5</v>
      </c>
      <c r="C62" s="337">
        <v>141421.35623730952</v>
      </c>
      <c r="D62" s="297">
        <v>0</v>
      </c>
      <c r="E62" s="291">
        <v>2</v>
      </c>
      <c r="F62" s="298">
        <v>16.1749332612433</v>
      </c>
      <c r="G62" s="353">
        <v>16.1749332612433</v>
      </c>
      <c r="H62" s="294"/>
      <c r="I62" s="290">
        <v>0</v>
      </c>
      <c r="J62" s="291">
        <v>12</v>
      </c>
      <c r="K62" s="299">
        <v>22.0160596198794</v>
      </c>
      <c r="L62" s="353">
        <v>22.0160596198794</v>
      </c>
      <c r="N62" s="300">
        <v>22.6801958893708</v>
      </c>
      <c r="O62" s="353">
        <v>22.6801958893708</v>
      </c>
      <c r="P62" s="294"/>
      <c r="Q62" s="300">
        <v>23.081410351413702</v>
      </c>
      <c r="R62" s="355">
        <v>23.081410351413702</v>
      </c>
    </row>
    <row r="63" spans="2:18" x14ac:dyDescent="0.55000000000000004">
      <c r="B63" s="349">
        <v>3.6</v>
      </c>
      <c r="C63" s="337">
        <v>151571.65665103981</v>
      </c>
      <c r="D63" s="297">
        <v>0</v>
      </c>
      <c r="E63" s="291">
        <v>3</v>
      </c>
      <c r="F63" s="298">
        <v>16.8023077633732</v>
      </c>
      <c r="G63" s="353">
        <v>16.8023077633732</v>
      </c>
      <c r="H63" s="294"/>
      <c r="I63" s="290">
        <v>0</v>
      </c>
      <c r="J63" s="291">
        <v>10</v>
      </c>
      <c r="K63" s="299">
        <v>22.808347509496599</v>
      </c>
      <c r="L63" s="353">
        <v>22.808347509496599</v>
      </c>
      <c r="N63" s="300">
        <v>5.3031940849330201</v>
      </c>
      <c r="O63" s="353">
        <v>5.3031940849330201</v>
      </c>
      <c r="P63" s="294"/>
      <c r="Q63" s="300">
        <v>5.4185505534077905</v>
      </c>
      <c r="R63" s="355">
        <v>5.4185505534077905</v>
      </c>
    </row>
    <row r="64" spans="2:18" x14ac:dyDescent="0.55000000000000004">
      <c r="B64" s="349">
        <v>3.7</v>
      </c>
      <c r="C64" s="337">
        <v>162450.47927124711</v>
      </c>
      <c r="D64" s="297">
        <v>0</v>
      </c>
      <c r="E64" s="291">
        <v>1</v>
      </c>
      <c r="F64" s="298">
        <v>16.082273513847099</v>
      </c>
      <c r="G64" s="353">
        <v>16.082273513847099</v>
      </c>
      <c r="H64" s="294"/>
      <c r="I64" s="290">
        <v>0</v>
      </c>
      <c r="J64" s="291">
        <v>7</v>
      </c>
      <c r="K64" s="299">
        <v>21.898679953168902</v>
      </c>
      <c r="L64" s="353">
        <v>21.898679953168902</v>
      </c>
      <c r="N64" s="300">
        <v>1.9416100257615101</v>
      </c>
      <c r="O64" s="353">
        <v>1.9416100257615101</v>
      </c>
      <c r="P64" s="294"/>
      <c r="Q64" s="300">
        <v>1.98537748568604</v>
      </c>
      <c r="R64" s="355">
        <v>1.98537748568604</v>
      </c>
    </row>
    <row r="65" spans="2:18" x14ac:dyDescent="0.55000000000000004">
      <c r="B65" s="349">
        <v>3.8</v>
      </c>
      <c r="C65" s="337">
        <v>174110.1126592248</v>
      </c>
      <c r="D65" s="297">
        <v>0</v>
      </c>
      <c r="E65" s="291">
        <v>3</v>
      </c>
      <c r="F65" s="298">
        <v>17.3476874787269</v>
      </c>
      <c r="G65" s="353">
        <v>17.3476874787269</v>
      </c>
      <c r="H65" s="294"/>
      <c r="I65" s="290">
        <v>0</v>
      </c>
      <c r="J65" s="291">
        <v>12</v>
      </c>
      <c r="K65" s="299">
        <v>23.493625024928701</v>
      </c>
      <c r="L65" s="353">
        <v>23.493625024928701</v>
      </c>
      <c r="N65" s="300">
        <v>4.71447137259472</v>
      </c>
      <c r="O65" s="353">
        <v>4.71447137259472</v>
      </c>
      <c r="P65" s="294"/>
      <c r="Q65" s="300">
        <v>4.8176732944651102</v>
      </c>
      <c r="R65" s="355">
        <v>4.8176732944651102</v>
      </c>
    </row>
    <row r="66" spans="2:18" x14ac:dyDescent="0.55000000000000004">
      <c r="B66" s="349">
        <v>3.9</v>
      </c>
      <c r="C66" s="337">
        <v>186606.59830736148</v>
      </c>
      <c r="D66" s="297">
        <v>0</v>
      </c>
      <c r="E66" s="291">
        <v>2</v>
      </c>
      <c r="F66" s="298">
        <v>16.3373497510626</v>
      </c>
      <c r="G66" s="353">
        <v>16.3373497510626</v>
      </c>
      <c r="H66" s="294"/>
      <c r="I66" s="290">
        <v>0</v>
      </c>
      <c r="J66" s="291">
        <v>12</v>
      </c>
      <c r="K66" s="299">
        <v>22.221579914820701</v>
      </c>
      <c r="L66" s="353">
        <v>22.221579914820701</v>
      </c>
      <c r="N66" s="300">
        <v>7.6949400124012799</v>
      </c>
      <c r="O66" s="353">
        <v>7.6949400124012799</v>
      </c>
      <c r="P66" s="294"/>
      <c r="Q66" s="300">
        <v>7.8580052222996493</v>
      </c>
      <c r="R66" s="355">
        <v>7.8580052222996493</v>
      </c>
    </row>
    <row r="67" spans="2:18" x14ac:dyDescent="0.55000000000000004">
      <c r="B67" s="349">
        <v>4</v>
      </c>
      <c r="C67" s="337">
        <v>200000</v>
      </c>
      <c r="D67" s="297">
        <v>1</v>
      </c>
      <c r="E67" s="291">
        <v>1</v>
      </c>
      <c r="F67" s="298">
        <v>16.649235102770099</v>
      </c>
      <c r="G67" s="353">
        <v>16.649235102770099</v>
      </c>
      <c r="H67" s="294"/>
      <c r="I67" s="290">
        <v>1</v>
      </c>
      <c r="J67" s="291">
        <v>8</v>
      </c>
      <c r="K67" s="299">
        <v>22.615431935236099</v>
      </c>
      <c r="L67" s="353">
        <v>22.615431935236099</v>
      </c>
      <c r="N67" s="300">
        <v>7.4657663718104894</v>
      </c>
      <c r="O67" s="353">
        <v>7.4657663718104894</v>
      </c>
      <c r="P67" s="294"/>
      <c r="Q67" s="300">
        <v>7.6243762546929901</v>
      </c>
      <c r="R67" s="355">
        <v>7.6243762546929901</v>
      </c>
    </row>
    <row r="68" spans="2:18" x14ac:dyDescent="0.55000000000000004">
      <c r="B68" s="349">
        <v>4.0999999999999996</v>
      </c>
      <c r="C68" s="337">
        <v>214354.69250725859</v>
      </c>
      <c r="D68" s="297">
        <v>1</v>
      </c>
      <c r="E68" s="291">
        <v>1</v>
      </c>
      <c r="F68" s="298">
        <v>17.672950475134002</v>
      </c>
      <c r="G68" s="353">
        <v>17.672950475134002</v>
      </c>
      <c r="H68" s="294"/>
      <c r="I68" s="290">
        <v>1</v>
      </c>
      <c r="J68" s="291">
        <v>6</v>
      </c>
      <c r="K68" s="299">
        <v>23.900799592659698</v>
      </c>
      <c r="L68" s="353">
        <v>23.900799592659698</v>
      </c>
      <c r="N68" s="300">
        <v>7.2938976462181504</v>
      </c>
      <c r="O68" s="353">
        <v>7.2938976462181504</v>
      </c>
      <c r="P68" s="294"/>
      <c r="Q68" s="300">
        <v>7.4491501243333698</v>
      </c>
      <c r="R68" s="355">
        <v>7.4491501243333698</v>
      </c>
    </row>
    <row r="69" spans="2:18" x14ac:dyDescent="0.55000000000000004">
      <c r="B69" s="349">
        <v>4.2</v>
      </c>
      <c r="C69" s="337">
        <v>229739.67099940701</v>
      </c>
      <c r="D69" s="297">
        <v>1</v>
      </c>
      <c r="E69" s="291">
        <v>0</v>
      </c>
      <c r="F69" s="298">
        <v>17.446618471266301</v>
      </c>
      <c r="G69" s="353">
        <v>17.446618471266301</v>
      </c>
      <c r="H69" s="294"/>
      <c r="I69" s="290">
        <v>1</v>
      </c>
      <c r="J69" s="291">
        <v>6</v>
      </c>
      <c r="K69" s="299">
        <v>23.6175900859409</v>
      </c>
      <c r="L69" s="353">
        <v>23.6175900859409</v>
      </c>
      <c r="N69" s="300">
        <v>12.082719244252599</v>
      </c>
      <c r="O69" s="353">
        <v>12.082719244252599</v>
      </c>
      <c r="P69" s="294"/>
      <c r="Q69" s="300">
        <v>12.32635006962</v>
      </c>
      <c r="R69" s="355">
        <v>12.32635006962</v>
      </c>
    </row>
    <row r="70" spans="2:18" x14ac:dyDescent="0.55000000000000004">
      <c r="B70" s="349">
        <v>4.3</v>
      </c>
      <c r="C70" s="337">
        <v>246228.88266898322</v>
      </c>
      <c r="D70" s="297">
        <v>1</v>
      </c>
      <c r="E70" s="291">
        <v>0</v>
      </c>
      <c r="F70" s="298">
        <v>17.515959820476702</v>
      </c>
      <c r="G70" s="353">
        <v>17.515959820476702</v>
      </c>
      <c r="H70" s="294"/>
      <c r="I70" s="290">
        <v>1</v>
      </c>
      <c r="J70" s="291">
        <v>6</v>
      </c>
      <c r="K70" s="299">
        <v>23.704415344377498</v>
      </c>
      <c r="L70" s="353">
        <v>23.704415344377498</v>
      </c>
      <c r="N70" s="300">
        <v>9.5018773793105105</v>
      </c>
      <c r="O70" s="353">
        <v>9.5018773793105105</v>
      </c>
      <c r="P70" s="294"/>
      <c r="Q70" s="300">
        <v>9.6992102507263507</v>
      </c>
      <c r="R70" s="355">
        <v>9.6992102507263507</v>
      </c>
    </row>
    <row r="71" spans="2:18" x14ac:dyDescent="0.55000000000000004">
      <c r="B71" s="349">
        <v>4.4000000000000004</v>
      </c>
      <c r="C71" s="337">
        <v>263901.58215457894</v>
      </c>
      <c r="D71" s="297">
        <v>1</v>
      </c>
      <c r="E71" s="291">
        <v>0</v>
      </c>
      <c r="F71" s="298">
        <v>17.613451177074797</v>
      </c>
      <c r="G71" s="353">
        <v>17.613451177074797</v>
      </c>
      <c r="H71" s="294"/>
      <c r="I71" s="290">
        <v>1</v>
      </c>
      <c r="J71" s="291">
        <v>2</v>
      </c>
      <c r="K71" s="299">
        <v>23.826401230393298</v>
      </c>
      <c r="L71" s="353">
        <v>23.826401230393298</v>
      </c>
      <c r="N71" s="300">
        <v>9.6447346037466097</v>
      </c>
      <c r="O71" s="353">
        <v>9.6447346037466097</v>
      </c>
      <c r="P71" s="294"/>
      <c r="Q71" s="300">
        <v>9.8447115600356501</v>
      </c>
      <c r="R71" s="355">
        <v>9.8447115600356501</v>
      </c>
    </row>
    <row r="72" spans="2:18" x14ac:dyDescent="0.55000000000000004">
      <c r="B72" s="349">
        <v>4.5</v>
      </c>
      <c r="C72" s="337">
        <v>282842.71247461898</v>
      </c>
      <c r="D72" s="297">
        <v>1</v>
      </c>
      <c r="E72" s="291">
        <v>0</v>
      </c>
      <c r="F72" s="298">
        <v>17.220263237659001</v>
      </c>
      <c r="G72" s="353">
        <v>17.220263237659001</v>
      </c>
      <c r="H72" s="294"/>
      <c r="I72" s="290">
        <v>1</v>
      </c>
      <c r="J72" s="291">
        <v>7</v>
      </c>
      <c r="K72" s="299">
        <v>23.333801617207101</v>
      </c>
      <c r="L72" s="353">
        <v>23.333801617207101</v>
      </c>
      <c r="N72" s="300">
        <v>17.0590642858498</v>
      </c>
      <c r="O72" s="353">
        <v>17.0590642858498</v>
      </c>
      <c r="P72" s="294"/>
      <c r="Q72" s="300">
        <v>17.3831963981321</v>
      </c>
      <c r="R72" s="355">
        <v>17.3831963981321</v>
      </c>
    </row>
    <row r="73" spans="2:18" x14ac:dyDescent="0.55000000000000004">
      <c r="B73" s="349">
        <v>4.5999999999999996</v>
      </c>
      <c r="C73" s="337">
        <v>303143.31330207951</v>
      </c>
      <c r="D73" s="297">
        <v>1</v>
      </c>
      <c r="E73" s="291">
        <v>1</v>
      </c>
      <c r="F73" s="298">
        <v>19.0588916957125</v>
      </c>
      <c r="G73" s="353">
        <v>19.0588916957125</v>
      </c>
      <c r="H73" s="294"/>
      <c r="I73" s="290">
        <v>1</v>
      </c>
      <c r="J73" s="291">
        <v>3</v>
      </c>
      <c r="K73" s="299">
        <v>25.623131797913402</v>
      </c>
      <c r="L73" s="353">
        <v>25.623131797913402</v>
      </c>
      <c r="N73" s="300">
        <v>13.101557691162698</v>
      </c>
      <c r="O73" s="353">
        <v>13.101557691162698</v>
      </c>
      <c r="P73" s="294"/>
      <c r="Q73" s="300">
        <v>13.3626095329329</v>
      </c>
      <c r="R73" s="355">
        <v>13.3626095329329</v>
      </c>
    </row>
    <row r="74" spans="2:18" x14ac:dyDescent="0.55000000000000004">
      <c r="B74" s="349">
        <v>4.7</v>
      </c>
      <c r="C74" s="337">
        <v>324900.95854249428</v>
      </c>
      <c r="D74" s="297">
        <v>1</v>
      </c>
      <c r="E74" s="291">
        <v>0</v>
      </c>
      <c r="F74" s="298">
        <v>19.811897667708102</v>
      </c>
      <c r="G74" s="353">
        <v>19.811897667708102</v>
      </c>
      <c r="H74" s="294"/>
      <c r="I74" s="290">
        <v>1</v>
      </c>
      <c r="J74" s="291">
        <v>6</v>
      </c>
      <c r="K74" s="299">
        <v>26.550415014221201</v>
      </c>
      <c r="L74" s="353">
        <v>26.550415014221201</v>
      </c>
      <c r="N74" s="300">
        <v>7.2964040134394503</v>
      </c>
      <c r="O74" s="353">
        <v>7.2964040134394503</v>
      </c>
      <c r="P74" s="294"/>
      <c r="Q74" s="300">
        <v>7.4517055520628093</v>
      </c>
      <c r="R74" s="355">
        <v>7.4517055520628093</v>
      </c>
    </row>
    <row r="75" spans="2:18" x14ac:dyDescent="0.55000000000000004">
      <c r="B75" s="349">
        <v>4.8</v>
      </c>
      <c r="C75" s="337">
        <v>348220.22531844967</v>
      </c>
      <c r="D75" s="297">
        <v>1</v>
      </c>
      <c r="E75" s="291">
        <v>0</v>
      </c>
      <c r="F75" s="298">
        <v>19.803326862372199</v>
      </c>
      <c r="G75" s="353">
        <v>19.803326862372199</v>
      </c>
      <c r="H75" s="294"/>
      <c r="I75" s="290">
        <v>1</v>
      </c>
      <c r="J75" s="291">
        <v>1</v>
      </c>
      <c r="K75" s="299">
        <v>26.539893891943201</v>
      </c>
      <c r="L75" s="353">
        <v>26.539893891943201</v>
      </c>
      <c r="N75" s="300">
        <v>9.5856409588904992</v>
      </c>
      <c r="O75" s="353">
        <v>9.5856409588904992</v>
      </c>
      <c r="P75" s="294"/>
      <c r="Q75" s="300">
        <v>9.7845253324354307</v>
      </c>
      <c r="R75" s="355">
        <v>9.7845253324354307</v>
      </c>
    </row>
    <row r="76" spans="2:18" x14ac:dyDescent="0.55000000000000004">
      <c r="B76" s="349">
        <v>4.9000000000000004</v>
      </c>
      <c r="C76" s="337">
        <v>373213.19661472301</v>
      </c>
      <c r="D76" s="297">
        <v>1</v>
      </c>
      <c r="E76" s="291">
        <v>0</v>
      </c>
      <c r="F76" s="298">
        <v>21.042711897713399</v>
      </c>
      <c r="G76" s="353">
        <v>21.042711897713399</v>
      </c>
      <c r="H76" s="294"/>
      <c r="I76" s="290">
        <v>1</v>
      </c>
      <c r="J76" s="291">
        <v>5</v>
      </c>
      <c r="K76" s="299">
        <v>28.053403919173803</v>
      </c>
      <c r="L76" s="353">
        <v>28.053403919173803</v>
      </c>
      <c r="N76" s="300">
        <v>4.9309958596550807</v>
      </c>
      <c r="O76" s="353">
        <v>4.9309958596550807</v>
      </c>
      <c r="P76" s="294"/>
      <c r="Q76" s="300">
        <v>5.0386869599273698</v>
      </c>
      <c r="R76" s="355">
        <v>5.0386869599273698</v>
      </c>
    </row>
    <row r="77" spans="2:18" x14ac:dyDescent="0.55000000000000004">
      <c r="B77" s="349">
        <v>5</v>
      </c>
      <c r="C77" s="337">
        <v>400000</v>
      </c>
      <c r="D77" s="297">
        <v>1</v>
      </c>
      <c r="E77" s="291">
        <v>1</v>
      </c>
      <c r="F77" s="298">
        <v>21.305508529093402</v>
      </c>
      <c r="G77" s="353">
        <v>21.305508529093402</v>
      </c>
      <c r="H77" s="294"/>
      <c r="I77" s="290">
        <v>1</v>
      </c>
      <c r="J77" s="291">
        <v>2</v>
      </c>
      <c r="K77" s="299">
        <v>28.3722935234752</v>
      </c>
      <c r="L77" s="353">
        <v>28.3722935234752</v>
      </c>
      <c r="N77" s="300">
        <v>11.0799941493239</v>
      </c>
      <c r="O77" s="353">
        <v>11.0799941493239</v>
      </c>
      <c r="P77" s="294"/>
      <c r="Q77" s="300">
        <v>11.306006517522</v>
      </c>
      <c r="R77" s="355">
        <v>11.306006517522</v>
      </c>
    </row>
    <row r="78" spans="2:18" x14ac:dyDescent="0.55000000000000004">
      <c r="B78" s="349">
        <v>5.0999999999999996</v>
      </c>
      <c r="C78" s="337">
        <v>428709.38501451717</v>
      </c>
      <c r="D78" s="297">
        <v>1</v>
      </c>
      <c r="E78" s="291">
        <v>0</v>
      </c>
      <c r="F78" s="298">
        <v>19.756669829558803</v>
      </c>
      <c r="G78" s="353">
        <v>19.756669829558803</v>
      </c>
      <c r="H78" s="294"/>
      <c r="I78" s="290">
        <v>1</v>
      </c>
      <c r="J78" s="291">
        <v>5</v>
      </c>
      <c r="K78" s="299">
        <v>26.482606467189701</v>
      </c>
      <c r="L78" s="353">
        <v>26.482606467189701</v>
      </c>
      <c r="N78" s="300">
        <v>15.2641669573188</v>
      </c>
      <c r="O78" s="353">
        <v>15.2641669573188</v>
      </c>
      <c r="P78" s="294"/>
      <c r="Q78" s="300">
        <v>15.560593266209999</v>
      </c>
      <c r="R78" s="355">
        <v>15.560593266209999</v>
      </c>
    </row>
    <row r="79" spans="2:18" x14ac:dyDescent="0.55000000000000004">
      <c r="B79" s="349">
        <v>5.2</v>
      </c>
      <c r="C79" s="337">
        <v>459479.34199881396</v>
      </c>
      <c r="D79" s="297">
        <v>1</v>
      </c>
      <c r="E79" s="291">
        <v>0</v>
      </c>
      <c r="F79" s="298">
        <v>20.2412378852732</v>
      </c>
      <c r="G79" s="353">
        <v>20.2412378852732</v>
      </c>
      <c r="H79" s="294"/>
      <c r="I79" s="290">
        <v>1</v>
      </c>
      <c r="J79" s="291">
        <v>1</v>
      </c>
      <c r="K79" s="299">
        <v>27.0764759496601</v>
      </c>
      <c r="L79" s="353">
        <v>27.0764759496601</v>
      </c>
      <c r="N79" s="300">
        <v>15.226772936102201</v>
      </c>
      <c r="O79" s="353">
        <v>15.226772936102201</v>
      </c>
      <c r="P79" s="294"/>
      <c r="Q79" s="300">
        <v>15.522606090529401</v>
      </c>
      <c r="R79" s="355">
        <v>15.522606090529401</v>
      </c>
    </row>
    <row r="80" spans="2:18" x14ac:dyDescent="0.55000000000000004">
      <c r="B80" s="349">
        <v>5.3</v>
      </c>
      <c r="C80" s="337">
        <v>492457.76533796644</v>
      </c>
      <c r="D80" s="297">
        <v>1</v>
      </c>
      <c r="E80" s="291">
        <v>1</v>
      </c>
      <c r="F80" s="298">
        <v>20.266733442694701</v>
      </c>
      <c r="G80" s="353">
        <v>20.266733442694701</v>
      </c>
      <c r="H80" s="294"/>
      <c r="I80" s="290">
        <v>1</v>
      </c>
      <c r="J80" s="291">
        <v>2</v>
      </c>
      <c r="K80" s="299">
        <v>27.1076549328385</v>
      </c>
      <c r="L80" s="353">
        <v>27.1076549328385</v>
      </c>
      <c r="N80" s="300">
        <v>12.914697236296799</v>
      </c>
      <c r="O80" s="353">
        <v>12.914697236296799</v>
      </c>
      <c r="P80" s="294"/>
      <c r="Q80" s="300">
        <v>13.1725902278119</v>
      </c>
      <c r="R80" s="355">
        <v>13.1725902278119</v>
      </c>
    </row>
    <row r="81" spans="2:18" x14ac:dyDescent="0.55000000000000004">
      <c r="B81" s="349">
        <v>5.4</v>
      </c>
      <c r="C81" s="337">
        <v>527803.16430915787</v>
      </c>
      <c r="D81" s="297">
        <v>1</v>
      </c>
      <c r="E81" s="291">
        <v>0</v>
      </c>
      <c r="F81" s="298">
        <v>21.930149660020501</v>
      </c>
      <c r="G81" s="353">
        <v>21.930149660020501</v>
      </c>
      <c r="H81" s="294"/>
      <c r="I81" s="290">
        <v>1</v>
      </c>
      <c r="J81" s="291">
        <v>1</v>
      </c>
      <c r="K81" s="299">
        <v>29.127434306395898</v>
      </c>
      <c r="L81" s="353">
        <v>29.127434306395898</v>
      </c>
      <c r="N81" s="300">
        <v>12.465945308753099</v>
      </c>
      <c r="O81" s="353">
        <v>12.465945308753099</v>
      </c>
      <c r="P81" s="294"/>
      <c r="Q81" s="300">
        <v>12.7161856935084</v>
      </c>
      <c r="R81" s="355">
        <v>12.7161856935084</v>
      </c>
    </row>
    <row r="82" spans="2:18" x14ac:dyDescent="0.55000000000000004">
      <c r="B82" s="349">
        <v>5.5</v>
      </c>
      <c r="C82" s="337">
        <v>565685.42494923808</v>
      </c>
      <c r="D82" s="297">
        <v>1</v>
      </c>
      <c r="E82" s="291">
        <v>0</v>
      </c>
      <c r="F82" s="298">
        <v>19.656181392006498</v>
      </c>
      <c r="G82" s="353">
        <v>19.656181392006498</v>
      </c>
      <c r="H82" s="294"/>
      <c r="I82" s="290">
        <v>1</v>
      </c>
      <c r="J82" s="291">
        <v>2</v>
      </c>
      <c r="K82" s="299">
        <v>26.359145570135901</v>
      </c>
      <c r="L82" s="353">
        <v>26.359145570135901</v>
      </c>
      <c r="N82" s="300">
        <v>6.1915490003218103</v>
      </c>
      <c r="O82" s="353">
        <v>6.1915490003218103</v>
      </c>
      <c r="P82" s="294"/>
      <c r="Q82" s="300">
        <v>6.3249385376797997</v>
      </c>
      <c r="R82" s="355">
        <v>6.3249385376797997</v>
      </c>
    </row>
    <row r="83" spans="2:18" x14ac:dyDescent="0.55000000000000004">
      <c r="B83" s="349">
        <v>5.6</v>
      </c>
      <c r="C83" s="337">
        <v>606286.62660415913</v>
      </c>
      <c r="D83" s="297">
        <v>1</v>
      </c>
      <c r="E83" s="291">
        <v>0</v>
      </c>
      <c r="F83" s="298">
        <v>20.655238198649201</v>
      </c>
      <c r="G83" s="353">
        <v>20.655238198649201</v>
      </c>
      <c r="H83" s="294"/>
      <c r="I83" s="290">
        <v>1</v>
      </c>
      <c r="J83" s="291">
        <v>1</v>
      </c>
      <c r="K83" s="299">
        <v>27.581933172687002</v>
      </c>
      <c r="L83" s="353">
        <v>27.581933172687002</v>
      </c>
      <c r="N83" s="300">
        <v>6.8154745434353199</v>
      </c>
      <c r="O83" s="353">
        <v>6.8154745434353199</v>
      </c>
      <c r="P83" s="294"/>
      <c r="Q83" s="300">
        <v>6.9613083325125</v>
      </c>
      <c r="R83" s="355">
        <v>6.9613083325125</v>
      </c>
    </row>
    <row r="84" spans="2:18" x14ac:dyDescent="0.55000000000000004">
      <c r="B84" s="349">
        <v>5.7</v>
      </c>
      <c r="C84" s="337">
        <v>649801.91708498844</v>
      </c>
      <c r="D84" s="297">
        <v>1</v>
      </c>
      <c r="E84" s="291">
        <v>0</v>
      </c>
      <c r="F84" s="298">
        <v>23.270934461513502</v>
      </c>
      <c r="G84" s="353">
        <v>23.270934461513502</v>
      </c>
      <c r="H84" s="294"/>
      <c r="I84" s="290">
        <v>1</v>
      </c>
      <c r="J84" s="291">
        <v>1</v>
      </c>
      <c r="K84" s="299">
        <v>30.735017777883201</v>
      </c>
      <c r="L84" s="353">
        <v>30.735017777883201</v>
      </c>
      <c r="N84" s="300">
        <v>6.8325481290390702</v>
      </c>
      <c r="O84" s="353">
        <v>6.8325481290390702</v>
      </c>
      <c r="P84" s="294"/>
      <c r="Q84" s="300">
        <v>6.9787198891755091</v>
      </c>
      <c r="R84" s="355">
        <v>6.9787198891755091</v>
      </c>
    </row>
    <row r="85" spans="2:18" x14ac:dyDescent="0.55000000000000004">
      <c r="B85" s="349">
        <v>5.8</v>
      </c>
      <c r="C85" s="337">
        <v>696440.45063689922</v>
      </c>
      <c r="D85" s="297">
        <v>1</v>
      </c>
      <c r="E85" s="291">
        <v>0</v>
      </c>
      <c r="F85" s="298">
        <v>21.6702998373692</v>
      </c>
      <c r="G85" s="353">
        <v>21.6702998373692</v>
      </c>
      <c r="H85" s="294"/>
      <c r="I85" s="290">
        <v>1</v>
      </c>
      <c r="J85" s="291">
        <v>1</v>
      </c>
      <c r="K85" s="299">
        <v>28.813779075568402</v>
      </c>
      <c r="L85" s="353">
        <v>28.813779075568402</v>
      </c>
      <c r="N85" s="300">
        <v>5.3569456255308499</v>
      </c>
      <c r="O85" s="353">
        <v>5.3569456255308499</v>
      </c>
      <c r="P85" s="294"/>
      <c r="Q85" s="300">
        <v>5.4734037317197801</v>
      </c>
      <c r="R85" s="355">
        <v>5.4734037317197801</v>
      </c>
    </row>
    <row r="86" spans="2:18" x14ac:dyDescent="0.55000000000000004">
      <c r="B86" s="349">
        <v>5.9</v>
      </c>
      <c r="C86" s="337">
        <v>746426.39322944614</v>
      </c>
      <c r="D86" s="297">
        <v>1</v>
      </c>
      <c r="E86" s="291">
        <v>0</v>
      </c>
      <c r="F86" s="298">
        <v>23.012238261206999</v>
      </c>
      <c r="G86" s="353">
        <v>23.012238261206999</v>
      </c>
      <c r="H86" s="294"/>
      <c r="I86" s="290">
        <v>1</v>
      </c>
      <c r="J86" s="291">
        <v>0</v>
      </c>
      <c r="K86" s="299">
        <v>30.426248970271203</v>
      </c>
      <c r="L86" s="353">
        <v>30.426248970271203</v>
      </c>
      <c r="N86" s="300">
        <v>5.8817632076679702</v>
      </c>
      <c r="O86" s="353">
        <v>5.8817632076679702</v>
      </c>
      <c r="P86" s="294"/>
      <c r="Q86" s="300">
        <v>6.0089062809391498</v>
      </c>
      <c r="R86" s="355">
        <v>6.0089062809391498</v>
      </c>
    </row>
    <row r="87" spans="2:18" x14ac:dyDescent="0.55000000000000004">
      <c r="B87" s="349">
        <v>6</v>
      </c>
      <c r="C87" s="337">
        <v>800000</v>
      </c>
      <c r="D87" s="297">
        <v>1</v>
      </c>
      <c r="E87" s="291">
        <v>0</v>
      </c>
      <c r="F87" s="298">
        <v>20.473477070929601</v>
      </c>
      <c r="G87" s="353">
        <v>20.473477070929601</v>
      </c>
      <c r="H87" s="294"/>
      <c r="I87" s="290">
        <v>1</v>
      </c>
      <c r="J87" s="291">
        <v>1</v>
      </c>
      <c r="K87" s="299">
        <v>27.360237137656799</v>
      </c>
      <c r="L87" s="353">
        <v>27.360237137656799</v>
      </c>
      <c r="N87" s="300">
        <v>6.8793141968761695</v>
      </c>
      <c r="O87" s="353">
        <v>6.8793141968761695</v>
      </c>
      <c r="P87" s="294"/>
      <c r="Q87" s="300">
        <v>7.02641099065929</v>
      </c>
      <c r="R87" s="355">
        <v>7.02641099065929</v>
      </c>
    </row>
    <row r="88" spans="2:18" x14ac:dyDescent="0.55000000000000004">
      <c r="B88" s="349">
        <v>6.1</v>
      </c>
      <c r="C88" s="337">
        <v>857418.77002903435</v>
      </c>
      <c r="D88" s="297">
        <v>1</v>
      </c>
      <c r="E88" s="291">
        <v>0</v>
      </c>
      <c r="F88" s="298">
        <v>22.2732759858431</v>
      </c>
      <c r="G88" s="353">
        <v>22.2732759858431</v>
      </c>
      <c r="H88" s="294"/>
      <c r="I88" s="290">
        <v>1</v>
      </c>
      <c r="J88" s="291">
        <v>1</v>
      </c>
      <c r="K88" s="299">
        <v>29.540561223134098</v>
      </c>
      <c r="L88" s="353">
        <v>29.540561223134098</v>
      </c>
      <c r="N88" s="300">
        <v>6.3457432393392494</v>
      </c>
      <c r="O88" s="353">
        <v>6.3457432393392494</v>
      </c>
      <c r="P88" s="294"/>
      <c r="Q88" s="300">
        <v>6.4822251600444902</v>
      </c>
      <c r="R88" s="355">
        <v>6.4822251600444902</v>
      </c>
    </row>
    <row r="89" spans="2:18" x14ac:dyDescent="0.55000000000000004">
      <c r="B89" s="349">
        <v>6.2</v>
      </c>
      <c r="C89" s="337">
        <v>918958.68399762793</v>
      </c>
      <c r="D89" s="297">
        <v>1</v>
      </c>
      <c r="E89" s="291">
        <v>0</v>
      </c>
      <c r="F89" s="298">
        <v>22.6405201186769</v>
      </c>
      <c r="G89" s="353">
        <v>22.6405201186769</v>
      </c>
      <c r="H89" s="294"/>
      <c r="I89" s="290">
        <v>1</v>
      </c>
      <c r="J89" s="291">
        <v>1</v>
      </c>
      <c r="K89" s="299">
        <v>29.981409686557797</v>
      </c>
      <c r="L89" s="353">
        <v>29.981409686557797</v>
      </c>
      <c r="N89" s="300">
        <v>7.3065448511792797</v>
      </c>
      <c r="O89" s="353">
        <v>7.3065448511792797</v>
      </c>
      <c r="P89" s="294"/>
      <c r="Q89" s="300">
        <v>7.462044860082349</v>
      </c>
      <c r="R89" s="355">
        <v>7.462044860082349</v>
      </c>
    </row>
    <row r="90" spans="2:18" x14ac:dyDescent="0.55000000000000004">
      <c r="B90" s="349">
        <v>6.3</v>
      </c>
      <c r="C90" s="337">
        <v>984915.53067593288</v>
      </c>
      <c r="D90" s="297">
        <v>1</v>
      </c>
      <c r="E90" s="291">
        <v>0</v>
      </c>
      <c r="F90" s="298">
        <v>25.216935560017902</v>
      </c>
      <c r="G90" s="353">
        <v>25.216935560017902</v>
      </c>
      <c r="H90" s="294"/>
      <c r="I90" s="290">
        <v>1</v>
      </c>
      <c r="J90" s="291">
        <v>2</v>
      </c>
      <c r="K90" s="299">
        <v>33.036448714344701</v>
      </c>
      <c r="L90" s="353">
        <v>33.036448714344701</v>
      </c>
      <c r="N90" s="300">
        <v>6.7864114690950901</v>
      </c>
      <c r="O90" s="353">
        <v>6.7864114690950901</v>
      </c>
      <c r="P90" s="294"/>
      <c r="Q90" s="300">
        <v>6.9316696415878898</v>
      </c>
      <c r="R90" s="355">
        <v>6.9316696415878898</v>
      </c>
    </row>
    <row r="91" spans="2:18" x14ac:dyDescent="0.55000000000000004">
      <c r="B91" s="349">
        <v>6.4</v>
      </c>
      <c r="C91" s="337">
        <v>1055606.3286183157</v>
      </c>
      <c r="D91" s="297">
        <v>1</v>
      </c>
      <c r="E91" s="291">
        <v>0</v>
      </c>
      <c r="F91" s="298">
        <v>23.4904458410399</v>
      </c>
      <c r="G91" s="353">
        <v>23.4904458410399</v>
      </c>
      <c r="H91" s="294"/>
      <c r="I91" s="290">
        <v>1</v>
      </c>
      <c r="J91" s="291">
        <v>1</v>
      </c>
      <c r="K91" s="299">
        <v>30.9964939816041</v>
      </c>
      <c r="L91" s="353">
        <v>30.9964939816041</v>
      </c>
      <c r="N91" s="300">
        <v>7.7592551780443904</v>
      </c>
      <c r="O91" s="353">
        <v>7.7592551780443904</v>
      </c>
      <c r="P91" s="294"/>
      <c r="Q91" s="300">
        <v>7.9235663108412</v>
      </c>
      <c r="R91" s="355">
        <v>7.9235663108412</v>
      </c>
    </row>
    <row r="92" spans="2:18" x14ac:dyDescent="0.55000000000000004">
      <c r="B92" s="349">
        <v>6.5</v>
      </c>
      <c r="C92" s="337">
        <v>1131370.8498984759</v>
      </c>
      <c r="D92" s="297">
        <v>1</v>
      </c>
      <c r="E92" s="291">
        <v>0</v>
      </c>
      <c r="F92" s="298">
        <v>22.753307233069499</v>
      </c>
      <c r="G92" s="353">
        <v>22.753307233069499</v>
      </c>
      <c r="H92" s="294"/>
      <c r="I92" s="290">
        <v>1</v>
      </c>
      <c r="J92" s="291">
        <v>0</v>
      </c>
      <c r="K92" s="299">
        <v>30.116529707350097</v>
      </c>
      <c r="L92" s="353">
        <v>30.116529707350097</v>
      </c>
      <c r="N92" s="300">
        <v>3.6608377932564697</v>
      </c>
      <c r="O92" s="353">
        <v>3.6608377932564697</v>
      </c>
      <c r="P92" s="294"/>
      <c r="Q92" s="300">
        <v>3.7418809450607</v>
      </c>
      <c r="R92" s="355">
        <v>3.7418809450607</v>
      </c>
    </row>
    <row r="93" spans="2:18" x14ac:dyDescent="0.55000000000000004">
      <c r="B93" s="349">
        <v>6.6</v>
      </c>
      <c r="C93" s="337">
        <v>1212573.2532083185</v>
      </c>
      <c r="D93" s="297">
        <v>1</v>
      </c>
      <c r="E93" s="291">
        <v>0</v>
      </c>
      <c r="F93" s="298">
        <v>24.730497749623801</v>
      </c>
      <c r="G93" s="353">
        <v>24.730497749623801</v>
      </c>
      <c r="H93" s="294"/>
      <c r="I93" s="290">
        <v>1</v>
      </c>
      <c r="J93" s="291">
        <v>1</v>
      </c>
      <c r="K93" s="299">
        <v>32.464653573504499</v>
      </c>
      <c r="L93" s="353">
        <v>32.464653573504499</v>
      </c>
      <c r="N93" s="300">
        <v>2.9794998287026302</v>
      </c>
      <c r="O93" s="353">
        <v>2.9794998287026302</v>
      </c>
      <c r="P93" s="294"/>
      <c r="Q93" s="300">
        <v>3.0459364971124501</v>
      </c>
      <c r="R93" s="355">
        <v>3.0459364971124501</v>
      </c>
    </row>
    <row r="94" spans="2:18" x14ac:dyDescent="0.55000000000000004">
      <c r="B94" s="349">
        <v>6.7</v>
      </c>
      <c r="C94" s="337">
        <v>1299603.8341699766</v>
      </c>
      <c r="D94" s="297">
        <v>1</v>
      </c>
      <c r="E94" s="291">
        <v>0</v>
      </c>
      <c r="F94" s="298">
        <v>23.267987139795501</v>
      </c>
      <c r="G94" s="353">
        <v>23.267987139795501</v>
      </c>
      <c r="H94" s="294"/>
      <c r="I94" s="290">
        <v>1</v>
      </c>
      <c r="J94" s="291">
        <v>0</v>
      </c>
      <c r="K94" s="299">
        <v>30.731503740650702</v>
      </c>
      <c r="L94" s="353">
        <v>30.731503740650702</v>
      </c>
      <c r="N94" s="300">
        <v>1.8785030217733902</v>
      </c>
      <c r="O94" s="353">
        <v>1.8785030217733902</v>
      </c>
      <c r="P94" s="294"/>
      <c r="Q94" s="300">
        <v>1.92087580023216</v>
      </c>
      <c r="R94" s="355">
        <v>1.92087580023216</v>
      </c>
    </row>
    <row r="95" spans="2:18" x14ac:dyDescent="0.55000000000000004">
      <c r="B95" s="349">
        <v>6.8</v>
      </c>
      <c r="C95" s="337">
        <v>1392880.9012737984</v>
      </c>
      <c r="D95" s="297">
        <v>1</v>
      </c>
      <c r="E95" s="291">
        <v>0</v>
      </c>
      <c r="F95" s="298">
        <v>27.6433903580247</v>
      </c>
      <c r="G95" s="353">
        <v>27.6433903580247</v>
      </c>
      <c r="H95" s="294"/>
      <c r="I95" s="290">
        <v>1</v>
      </c>
      <c r="J95" s="291">
        <v>1</v>
      </c>
      <c r="K95" s="299">
        <v>35.854576739379503</v>
      </c>
      <c r="L95" s="353">
        <v>35.854576739379503</v>
      </c>
      <c r="N95" s="300">
        <v>2.9334925210041201</v>
      </c>
      <c r="O95" s="353">
        <v>2.9334925210041201</v>
      </c>
      <c r="P95" s="294"/>
      <c r="Q95" s="300">
        <v>2.9989350317432497</v>
      </c>
      <c r="R95" s="355">
        <v>2.9989350317432497</v>
      </c>
    </row>
    <row r="96" spans="2:18" x14ac:dyDescent="0.55000000000000004">
      <c r="B96" s="349">
        <v>6.9</v>
      </c>
      <c r="C96" s="337">
        <v>1492852.7864588923</v>
      </c>
      <c r="D96" s="297">
        <v>1</v>
      </c>
      <c r="E96" s="291">
        <v>0</v>
      </c>
      <c r="F96" s="298">
        <v>27.114878291161897</v>
      </c>
      <c r="G96" s="353">
        <v>27.114878291161897</v>
      </c>
      <c r="H96" s="294"/>
      <c r="I96" s="290">
        <v>1</v>
      </c>
      <c r="J96" s="291">
        <v>0</v>
      </c>
      <c r="K96" s="299">
        <v>35.245546353518399</v>
      </c>
      <c r="L96" s="353">
        <v>35.245546353518399</v>
      </c>
      <c r="N96" s="300">
        <v>2.8777894118248999</v>
      </c>
      <c r="O96" s="353">
        <v>2.8777894118248999</v>
      </c>
      <c r="P96" s="294"/>
      <c r="Q96" s="300">
        <v>2.9420269210480501</v>
      </c>
      <c r="R96" s="355">
        <v>2.9420269210480501</v>
      </c>
    </row>
    <row r="97" spans="2:18" x14ac:dyDescent="0.55000000000000004">
      <c r="B97" s="349">
        <v>7</v>
      </c>
      <c r="C97" s="337">
        <v>1600000</v>
      </c>
      <c r="D97" s="297">
        <v>1</v>
      </c>
      <c r="E97" s="291">
        <v>0</v>
      </c>
      <c r="F97" s="298">
        <v>25.494435771687503</v>
      </c>
      <c r="G97" s="353">
        <v>25.494435771687503</v>
      </c>
      <c r="H97" s="294"/>
      <c r="I97" s="290">
        <v>1</v>
      </c>
      <c r="J97" s="291">
        <v>0</v>
      </c>
      <c r="K97" s="299">
        <v>33.361610985137105</v>
      </c>
      <c r="L97" s="353">
        <v>33.361610985137105</v>
      </c>
      <c r="N97" s="300">
        <v>3.4743420836086001</v>
      </c>
      <c r="O97" s="353">
        <v>3.4743420836086001</v>
      </c>
      <c r="P97" s="294"/>
      <c r="Q97" s="300">
        <v>3.5514088133399202</v>
      </c>
      <c r="R97" s="355">
        <v>3.5514088133399202</v>
      </c>
    </row>
    <row r="98" spans="2:18" x14ac:dyDescent="0.55000000000000004">
      <c r="B98" s="349">
        <v>7.1</v>
      </c>
      <c r="C98" s="337">
        <v>1714837.5400580682</v>
      </c>
      <c r="D98" s="297">
        <v>1</v>
      </c>
      <c r="E98" s="291">
        <v>0</v>
      </c>
      <c r="F98" s="298">
        <v>26.309784096231297</v>
      </c>
      <c r="G98" s="353">
        <v>26.309784096231297</v>
      </c>
      <c r="H98" s="294"/>
      <c r="I98" s="290">
        <v>1</v>
      </c>
      <c r="J98" s="291">
        <v>0</v>
      </c>
      <c r="K98" s="299">
        <v>34.312689657102602</v>
      </c>
      <c r="L98" s="353">
        <v>34.312689657102602</v>
      </c>
      <c r="N98" s="300">
        <v>3.1019313282670402</v>
      </c>
      <c r="O98" s="353">
        <v>3.1019313282670402</v>
      </c>
      <c r="P98" s="294"/>
      <c r="Q98" s="300">
        <v>3.1710087392326196</v>
      </c>
      <c r="R98" s="355">
        <v>3.1710087392326196</v>
      </c>
    </row>
    <row r="99" spans="2:18" x14ac:dyDescent="0.55000000000000004">
      <c r="B99" s="349">
        <v>7.2</v>
      </c>
      <c r="C99" s="337">
        <v>1837917.3679952559</v>
      </c>
      <c r="D99" s="297">
        <v>1</v>
      </c>
      <c r="E99" s="291">
        <v>0</v>
      </c>
      <c r="F99" s="298">
        <v>23.931333475923701</v>
      </c>
      <c r="G99" s="353">
        <v>23.931333475923701</v>
      </c>
      <c r="H99" s="294"/>
      <c r="I99" s="290">
        <v>1</v>
      </c>
      <c r="J99" s="291">
        <v>0</v>
      </c>
      <c r="K99" s="299">
        <v>31.520221957914902</v>
      </c>
      <c r="L99" s="353">
        <v>31.520221957914902</v>
      </c>
      <c r="N99" s="300">
        <v>3.1019313282670402</v>
      </c>
      <c r="O99" s="353">
        <v>3.1019313282670402</v>
      </c>
      <c r="P99" s="294"/>
      <c r="Q99" s="300">
        <v>3.1710087392326196</v>
      </c>
      <c r="R99" s="355">
        <v>3.1710087392326196</v>
      </c>
    </row>
    <row r="100" spans="2:18" x14ac:dyDescent="0.55000000000000004">
      <c r="B100" s="349">
        <v>7.3</v>
      </c>
      <c r="C100" s="337">
        <v>1969831.061351866</v>
      </c>
      <c r="D100" s="297">
        <v>1</v>
      </c>
      <c r="E100" s="291">
        <v>0</v>
      </c>
      <c r="F100" s="298">
        <v>24.722773634849098</v>
      </c>
      <c r="G100" s="353">
        <v>24.722773634849098</v>
      </c>
      <c r="H100" s="294"/>
      <c r="I100" s="290">
        <v>1</v>
      </c>
      <c r="J100" s="291">
        <v>0</v>
      </c>
      <c r="K100" s="299">
        <v>32.455555432574201</v>
      </c>
      <c r="L100" s="353">
        <v>32.455555432574201</v>
      </c>
      <c r="N100" s="300">
        <v>3.1019313282670402</v>
      </c>
      <c r="O100" s="353">
        <v>3.1019313282670402</v>
      </c>
      <c r="P100" s="294"/>
      <c r="Q100" s="300">
        <v>3.1710087392326196</v>
      </c>
      <c r="R100" s="355">
        <v>3.1710087392326196</v>
      </c>
    </row>
    <row r="101" spans="2:18" x14ac:dyDescent="0.55000000000000004">
      <c r="B101" s="349">
        <v>7.4</v>
      </c>
      <c r="C101" s="337">
        <v>2111212.6572366306</v>
      </c>
      <c r="D101" s="297">
        <v>1</v>
      </c>
      <c r="E101" s="291">
        <v>0</v>
      </c>
      <c r="F101" s="298">
        <v>27.680933753147503</v>
      </c>
      <c r="G101" s="353">
        <v>27.680933753147503</v>
      </c>
      <c r="H101" s="294"/>
      <c r="I101" s="290">
        <v>1</v>
      </c>
      <c r="J101" s="291">
        <v>0</v>
      </c>
      <c r="K101" s="299">
        <v>35.897739317118798</v>
      </c>
      <c r="L101" s="353">
        <v>35.897739317118798</v>
      </c>
      <c r="N101" s="300">
        <v>3.1019313282670402</v>
      </c>
      <c r="O101" s="353">
        <v>3.1019313282670402</v>
      </c>
      <c r="P101" s="294"/>
      <c r="Q101" s="300">
        <v>3.1710087392326196</v>
      </c>
      <c r="R101" s="355">
        <v>3.1710087392326196</v>
      </c>
    </row>
    <row r="102" spans="2:18" x14ac:dyDescent="0.55000000000000004">
      <c r="B102" s="349">
        <v>7.5</v>
      </c>
      <c r="C102" s="337">
        <v>2262741.6997969518</v>
      </c>
      <c r="D102" s="297">
        <v>1</v>
      </c>
      <c r="E102" s="291">
        <v>0</v>
      </c>
      <c r="F102" s="298">
        <v>28.982218212592599</v>
      </c>
      <c r="G102" s="353">
        <v>28.982218212592599</v>
      </c>
      <c r="H102" s="294"/>
      <c r="I102" s="290">
        <v>1</v>
      </c>
      <c r="J102" s="291">
        <v>0</v>
      </c>
      <c r="K102" s="299">
        <v>37.385611576486696</v>
      </c>
      <c r="L102" s="353">
        <v>37.385611576486696</v>
      </c>
      <c r="N102" s="300">
        <v>3.1019313282670402</v>
      </c>
      <c r="O102" s="353">
        <v>3.1019313282670402</v>
      </c>
      <c r="P102" s="294"/>
      <c r="Q102" s="300">
        <v>3.1710087392326196</v>
      </c>
      <c r="R102" s="355">
        <v>3.1710087392326196</v>
      </c>
    </row>
    <row r="103" spans="2:18" x14ac:dyDescent="0.55000000000000004">
      <c r="B103" s="349">
        <v>7.6</v>
      </c>
      <c r="C103" s="337">
        <v>2425146.5064166356</v>
      </c>
      <c r="D103" s="297">
        <v>1</v>
      </c>
      <c r="E103" s="291">
        <v>0</v>
      </c>
      <c r="F103" s="298">
        <v>24.6576841583428</v>
      </c>
      <c r="G103" s="353">
        <v>24.6576841583428</v>
      </c>
      <c r="H103" s="294"/>
      <c r="I103" s="290">
        <v>1</v>
      </c>
      <c r="J103" s="291">
        <v>0</v>
      </c>
      <c r="K103" s="299">
        <v>32.378864127470905</v>
      </c>
      <c r="L103" s="353">
        <v>32.378864127470905</v>
      </c>
      <c r="N103" s="300">
        <v>3.1019313282670402</v>
      </c>
      <c r="O103" s="353">
        <v>3.1019313282670402</v>
      </c>
      <c r="P103" s="294"/>
      <c r="Q103" s="300">
        <v>3.1710087392326196</v>
      </c>
      <c r="R103" s="355">
        <v>3.1710087392326196</v>
      </c>
    </row>
    <row r="104" spans="2:18" x14ac:dyDescent="0.55000000000000004">
      <c r="B104" s="349">
        <v>7.7</v>
      </c>
      <c r="C104" s="337">
        <v>2599207.6683399533</v>
      </c>
      <c r="D104" s="297">
        <v>1</v>
      </c>
      <c r="E104" s="291">
        <v>0</v>
      </c>
      <c r="F104" s="298">
        <v>26.143403841631102</v>
      </c>
      <c r="G104" s="353">
        <v>26.143403841631102</v>
      </c>
      <c r="H104" s="294"/>
      <c r="I104" s="290">
        <v>1</v>
      </c>
      <c r="J104" s="291">
        <v>0</v>
      </c>
      <c r="K104" s="299">
        <v>34.119132478216301</v>
      </c>
      <c r="L104" s="353">
        <v>34.119132478216301</v>
      </c>
      <c r="N104" s="300">
        <v>3.1019313282670402</v>
      </c>
      <c r="O104" s="353">
        <v>3.1019313282670402</v>
      </c>
      <c r="P104" s="294"/>
      <c r="Q104" s="300">
        <v>3.1710087392326196</v>
      </c>
      <c r="R104" s="355">
        <v>3.1710087392326196</v>
      </c>
    </row>
    <row r="105" spans="2:18" x14ac:dyDescent="0.55000000000000004">
      <c r="B105" s="349">
        <v>7.8</v>
      </c>
      <c r="C105" s="337">
        <v>2785761.8025475973</v>
      </c>
      <c r="D105" s="297">
        <v>1</v>
      </c>
      <c r="E105" s="291">
        <v>0</v>
      </c>
      <c r="F105" s="298">
        <v>32.044151521105199</v>
      </c>
      <c r="G105" s="353">
        <v>32.044151521105199</v>
      </c>
      <c r="H105" s="294"/>
      <c r="I105" s="290">
        <v>1</v>
      </c>
      <c r="J105" s="291">
        <v>1</v>
      </c>
      <c r="K105" s="299">
        <v>40.824990994407401</v>
      </c>
      <c r="L105" s="353">
        <v>40.824990994407401</v>
      </c>
      <c r="N105" s="300">
        <v>3.1019313282670402</v>
      </c>
      <c r="O105" s="353">
        <v>3.1019313282670402</v>
      </c>
      <c r="P105" s="294"/>
      <c r="Q105" s="300">
        <v>3.1710087392326196</v>
      </c>
      <c r="R105" s="355">
        <v>3.1710087392326196</v>
      </c>
    </row>
    <row r="106" spans="2:18" x14ac:dyDescent="0.55000000000000004">
      <c r="B106" s="349">
        <v>7.9</v>
      </c>
      <c r="C106" s="337">
        <v>2985705.5729177836</v>
      </c>
      <c r="D106" s="297">
        <v>1</v>
      </c>
      <c r="E106" s="291">
        <v>0</v>
      </c>
      <c r="F106" s="298">
        <v>27.218436388060503</v>
      </c>
      <c r="G106" s="353">
        <v>27.218436388060503</v>
      </c>
      <c r="H106" s="294"/>
      <c r="I106" s="290">
        <v>1</v>
      </c>
      <c r="J106" s="291">
        <v>0</v>
      </c>
      <c r="K106" s="299">
        <v>35.3650899769696</v>
      </c>
      <c r="L106" s="353">
        <v>35.3650899769696</v>
      </c>
      <c r="N106" s="300">
        <v>3.1019313282670402</v>
      </c>
      <c r="O106" s="353">
        <v>3.1019313282670402</v>
      </c>
      <c r="P106" s="294"/>
      <c r="Q106" s="300">
        <v>3.1710087392326196</v>
      </c>
      <c r="R106" s="355">
        <v>3.1710087392326196</v>
      </c>
    </row>
    <row r="107" spans="2:18" x14ac:dyDescent="0.55000000000000004">
      <c r="B107" s="349">
        <v>8</v>
      </c>
      <c r="C107" s="337">
        <v>3200000</v>
      </c>
      <c r="D107" s="297">
        <v>1</v>
      </c>
      <c r="E107" s="291">
        <v>0</v>
      </c>
      <c r="F107" s="298">
        <v>33.144883589660004</v>
      </c>
      <c r="G107" s="353">
        <v>33.144883589660004</v>
      </c>
      <c r="H107" s="294"/>
      <c r="I107" s="290">
        <v>1</v>
      </c>
      <c r="J107" s="291">
        <v>0</v>
      </c>
      <c r="K107" s="299">
        <v>42.040748773618603</v>
      </c>
      <c r="L107" s="353">
        <v>42.040748773618603</v>
      </c>
      <c r="N107" s="300">
        <v>3.1019313282670402</v>
      </c>
      <c r="O107" s="353">
        <v>3.1019313282670402</v>
      </c>
      <c r="P107" s="294"/>
      <c r="Q107" s="300">
        <v>3.1710087392326196</v>
      </c>
      <c r="R107" s="355">
        <v>3.1710087392326196</v>
      </c>
    </row>
    <row r="108" spans="2:18" x14ac:dyDescent="0.55000000000000004">
      <c r="B108" s="349">
        <v>8.1</v>
      </c>
      <c r="C108" s="337">
        <v>3429675.0801161365</v>
      </c>
      <c r="D108" s="297">
        <v>1</v>
      </c>
      <c r="E108" s="291">
        <v>0</v>
      </c>
      <c r="F108" s="298">
        <v>35.185424491367101</v>
      </c>
      <c r="G108" s="353">
        <v>35.185424491367101</v>
      </c>
      <c r="H108" s="294"/>
      <c r="I108" s="290">
        <v>1</v>
      </c>
      <c r="J108" s="291">
        <v>0</v>
      </c>
      <c r="K108" s="299">
        <v>44.266333747224301</v>
      </c>
      <c r="L108" s="353">
        <v>44.266333747224301</v>
      </c>
      <c r="N108" s="300">
        <v>3.1019313282670402</v>
      </c>
      <c r="O108" s="353">
        <v>3.1019313282670402</v>
      </c>
      <c r="P108" s="294"/>
      <c r="Q108" s="300">
        <v>3.1710087392326196</v>
      </c>
      <c r="R108" s="355">
        <v>3.1710087392326196</v>
      </c>
    </row>
    <row r="109" spans="2:18" x14ac:dyDescent="0.55000000000000004">
      <c r="B109" s="349">
        <v>8.1999999999999993</v>
      </c>
      <c r="C109" s="337">
        <v>3675834.7359905103</v>
      </c>
      <c r="D109" s="297">
        <v>1</v>
      </c>
      <c r="E109" s="291">
        <v>0</v>
      </c>
      <c r="F109" s="298">
        <v>30.874345983684197</v>
      </c>
      <c r="G109" s="353">
        <v>30.874345983684197</v>
      </c>
      <c r="H109" s="294"/>
      <c r="I109" s="290">
        <v>1</v>
      </c>
      <c r="J109" s="291">
        <v>0</v>
      </c>
      <c r="K109" s="299">
        <v>39.521056002726304</v>
      </c>
      <c r="L109" s="353">
        <v>39.521056002726304</v>
      </c>
      <c r="N109" s="300">
        <v>3.1019313282670402</v>
      </c>
      <c r="O109" s="353">
        <v>3.1019313282670402</v>
      </c>
      <c r="P109" s="294"/>
      <c r="Q109" s="300">
        <v>3.1710087392326196</v>
      </c>
      <c r="R109" s="355">
        <v>3.1710087392326196</v>
      </c>
    </row>
    <row r="110" spans="2:18" x14ac:dyDescent="0.55000000000000004">
      <c r="B110" s="349">
        <v>8.3000000000000007</v>
      </c>
      <c r="C110" s="337">
        <v>3939662.1227037334</v>
      </c>
      <c r="D110" s="297">
        <v>1</v>
      </c>
      <c r="E110" s="291">
        <v>0</v>
      </c>
      <c r="F110" s="298">
        <v>28.068508322350301</v>
      </c>
      <c r="G110" s="353">
        <v>28.068508322350301</v>
      </c>
      <c r="H110" s="294"/>
      <c r="I110" s="290">
        <v>1</v>
      </c>
      <c r="J110" s="291">
        <v>0</v>
      </c>
      <c r="K110" s="299">
        <v>36.342546540320605</v>
      </c>
      <c r="L110" s="353">
        <v>36.342546540320605</v>
      </c>
      <c r="N110" s="300">
        <v>3.1019313282670402</v>
      </c>
      <c r="O110" s="353">
        <v>3.1019313282670402</v>
      </c>
      <c r="P110" s="294"/>
      <c r="Q110" s="300">
        <v>3.1710087392326196</v>
      </c>
      <c r="R110" s="355">
        <v>3.1710087392326196</v>
      </c>
    </row>
    <row r="111" spans="2:18" x14ac:dyDescent="0.55000000000000004">
      <c r="B111" s="349">
        <v>8.4</v>
      </c>
      <c r="C111" s="337">
        <v>4222425.3144732611</v>
      </c>
      <c r="D111" s="297">
        <v>1</v>
      </c>
      <c r="E111" s="291">
        <v>0</v>
      </c>
      <c r="F111" s="298">
        <v>32.8629782644241</v>
      </c>
      <c r="G111" s="353">
        <v>32.8629782644241</v>
      </c>
      <c r="H111" s="294"/>
      <c r="I111" s="290">
        <v>1</v>
      </c>
      <c r="J111" s="291">
        <v>0</v>
      </c>
      <c r="K111" s="299">
        <v>41.730409227420701</v>
      </c>
      <c r="L111" s="353">
        <v>41.730409227420701</v>
      </c>
      <c r="N111" s="300">
        <v>3.1019313282670402</v>
      </c>
      <c r="O111" s="353">
        <v>3.1019313282670402</v>
      </c>
      <c r="P111" s="294"/>
      <c r="Q111" s="300">
        <v>3.1710087392326196</v>
      </c>
      <c r="R111" s="355">
        <v>3.1710087392326196</v>
      </c>
    </row>
    <row r="112" spans="2:18" x14ac:dyDescent="0.55000000000000004">
      <c r="B112" s="349">
        <v>8.5</v>
      </c>
      <c r="C112" s="337">
        <v>4525483.3995939046</v>
      </c>
      <c r="D112" s="297">
        <v>1</v>
      </c>
      <c r="E112" s="291">
        <v>0</v>
      </c>
      <c r="F112" s="298">
        <v>27.012043773476403</v>
      </c>
      <c r="G112" s="353">
        <v>27.012043773476403</v>
      </c>
      <c r="H112" s="294"/>
      <c r="I112" s="290">
        <v>1</v>
      </c>
      <c r="J112" s="291">
        <v>0</v>
      </c>
      <c r="K112" s="299">
        <v>35.126737161649203</v>
      </c>
      <c r="L112" s="353">
        <v>35.126737161649203</v>
      </c>
      <c r="N112" s="300">
        <v>3.1019313282670402</v>
      </c>
      <c r="O112" s="353">
        <v>3.1019313282670402</v>
      </c>
      <c r="P112" s="294"/>
      <c r="Q112" s="300">
        <v>3.1710087392326196</v>
      </c>
      <c r="R112" s="355">
        <v>3.1710087392326196</v>
      </c>
    </row>
    <row r="113" spans="2:18" x14ac:dyDescent="0.55000000000000004">
      <c r="B113" s="349">
        <v>8.6</v>
      </c>
      <c r="C113" s="337">
        <v>4850293.0128332721</v>
      </c>
      <c r="D113" s="297">
        <v>1</v>
      </c>
      <c r="E113" s="291">
        <v>0</v>
      </c>
      <c r="F113" s="298">
        <v>22.104329213663402</v>
      </c>
      <c r="G113" s="353">
        <v>22.104329213663402</v>
      </c>
      <c r="H113" s="294"/>
      <c r="I113" s="290">
        <v>1</v>
      </c>
      <c r="J113" s="291">
        <v>0</v>
      </c>
      <c r="K113" s="299">
        <v>29.337296754789001</v>
      </c>
      <c r="L113" s="353">
        <v>29.337296754789001</v>
      </c>
      <c r="N113" s="300">
        <v>3.1019313282670402</v>
      </c>
      <c r="O113" s="353">
        <v>3.1019313282670402</v>
      </c>
      <c r="P113" s="294"/>
      <c r="Q113" s="300">
        <v>3.1710087392326196</v>
      </c>
      <c r="R113" s="355">
        <v>3.1710087392326196</v>
      </c>
    </row>
    <row r="114" spans="2:18" x14ac:dyDescent="0.55000000000000004">
      <c r="B114" s="349">
        <v>8.6999999999999993</v>
      </c>
      <c r="C114" s="337">
        <v>5198415.3366799029</v>
      </c>
      <c r="D114" s="297">
        <v>1</v>
      </c>
      <c r="E114" s="291">
        <v>0</v>
      </c>
      <c r="F114" s="298">
        <v>32.294633840928299</v>
      </c>
      <c r="G114" s="353">
        <v>32.294633840928299</v>
      </c>
      <c r="H114" s="294"/>
      <c r="I114" s="290">
        <v>1</v>
      </c>
      <c r="J114" s="291">
        <v>0</v>
      </c>
      <c r="K114" s="299">
        <v>41.102596106139799</v>
      </c>
      <c r="L114" s="353">
        <v>41.102596106139799</v>
      </c>
      <c r="N114" s="300">
        <v>3.1019313282670402</v>
      </c>
      <c r="O114" s="353">
        <v>3.1019313282670402</v>
      </c>
      <c r="P114" s="294"/>
      <c r="Q114" s="300">
        <v>3.1710087392326196</v>
      </c>
      <c r="R114" s="355">
        <v>3.1710087392326196</v>
      </c>
    </row>
    <row r="115" spans="2:18" x14ac:dyDescent="0.55000000000000004">
      <c r="B115" s="349">
        <v>8.8000000000000007</v>
      </c>
      <c r="C115" s="337">
        <v>5571523.6050951974</v>
      </c>
      <c r="D115" s="297">
        <v>1</v>
      </c>
      <c r="E115" s="291">
        <v>0</v>
      </c>
      <c r="F115" s="298">
        <v>30.1019942074902</v>
      </c>
      <c r="G115" s="353">
        <v>30.1019942074902</v>
      </c>
      <c r="H115" s="294"/>
      <c r="I115" s="290">
        <v>1</v>
      </c>
      <c r="J115" s="291">
        <v>0</v>
      </c>
      <c r="K115" s="299">
        <v>38.653351240220601</v>
      </c>
      <c r="L115" s="353">
        <v>38.653351240220601</v>
      </c>
      <c r="N115" s="300">
        <v>3.1019313282670402</v>
      </c>
      <c r="O115" s="353">
        <v>3.1019313282670402</v>
      </c>
      <c r="P115" s="294"/>
      <c r="Q115" s="300">
        <v>3.1710087392326196</v>
      </c>
      <c r="R115" s="355">
        <v>3.1710087392326196</v>
      </c>
    </row>
    <row r="116" spans="2:18" x14ac:dyDescent="0.55000000000000004">
      <c r="B116" s="349">
        <v>8.9</v>
      </c>
      <c r="C116" s="337">
        <v>5971411.1458355701</v>
      </c>
      <c r="D116" s="297">
        <v>1</v>
      </c>
      <c r="E116" s="291">
        <v>0</v>
      </c>
      <c r="F116" s="298">
        <v>30.131772953899201</v>
      </c>
      <c r="G116" s="353">
        <v>30.131772953899201</v>
      </c>
      <c r="H116" s="294"/>
      <c r="I116" s="290">
        <v>1</v>
      </c>
      <c r="J116" s="291">
        <v>0</v>
      </c>
      <c r="K116" s="299">
        <v>38.686907364665402</v>
      </c>
      <c r="L116" s="353">
        <v>38.686907364665402</v>
      </c>
      <c r="N116" s="300">
        <v>3.1019313282670402</v>
      </c>
      <c r="O116" s="353">
        <v>3.1019313282670402</v>
      </c>
      <c r="P116" s="294"/>
      <c r="Q116" s="300">
        <v>3.1710087392326196</v>
      </c>
      <c r="R116" s="355">
        <v>3.1710087392326196</v>
      </c>
    </row>
    <row r="117" spans="2:18" x14ac:dyDescent="0.55000000000000004">
      <c r="B117" s="349">
        <v>9</v>
      </c>
      <c r="C117" s="337">
        <v>6400000</v>
      </c>
      <c r="D117" s="297">
        <v>1</v>
      </c>
      <c r="E117" s="291">
        <v>0</v>
      </c>
      <c r="F117" s="298">
        <v>49.934099788195205</v>
      </c>
      <c r="G117" s="353">
        <v>49.934099788195205</v>
      </c>
      <c r="H117" s="294"/>
      <c r="I117" s="290">
        <v>1</v>
      </c>
      <c r="J117" s="291">
        <v>0</v>
      </c>
      <c r="K117" s="299">
        <v>59.336714119760906</v>
      </c>
      <c r="L117" s="353">
        <v>59.336714119760906</v>
      </c>
      <c r="N117" s="300">
        <v>3.1019313282670402</v>
      </c>
      <c r="O117" s="353">
        <v>3.1019313282670402</v>
      </c>
      <c r="P117" s="294"/>
      <c r="Q117" s="300">
        <v>3.1710087392326196</v>
      </c>
      <c r="R117" s="355">
        <v>3.1710087392326196</v>
      </c>
    </row>
    <row r="118" spans="2:18" x14ac:dyDescent="0.55000000000000004">
      <c r="B118" s="349">
        <v>9.1</v>
      </c>
      <c r="C118" s="337">
        <v>6859350.1602322729</v>
      </c>
      <c r="D118" s="297">
        <v>1</v>
      </c>
      <c r="E118" s="291">
        <v>0</v>
      </c>
      <c r="F118" s="298">
        <v>21.422726487331801</v>
      </c>
      <c r="G118" s="353">
        <v>21.422726487331801</v>
      </c>
      <c r="H118" s="294"/>
      <c r="I118" s="290">
        <v>1</v>
      </c>
      <c r="J118" s="291">
        <v>0</v>
      </c>
      <c r="K118" s="299">
        <v>28.514303511007601</v>
      </c>
      <c r="L118" s="353">
        <v>28.514303511007601</v>
      </c>
      <c r="N118" s="300">
        <v>3.1019313282670402</v>
      </c>
      <c r="O118" s="353">
        <v>3.1019313282670402</v>
      </c>
      <c r="P118" s="294"/>
      <c r="Q118" s="300">
        <v>3.1710087392326196</v>
      </c>
      <c r="R118" s="355">
        <v>3.1710087392326196</v>
      </c>
    </row>
    <row r="119" spans="2:18" x14ac:dyDescent="0.55000000000000004">
      <c r="B119" s="349">
        <v>9.1999999999999993</v>
      </c>
      <c r="C119" s="337">
        <v>7351669.4719810216</v>
      </c>
      <c r="D119" s="297">
        <v>1</v>
      </c>
      <c r="E119" s="291">
        <v>0</v>
      </c>
      <c r="F119" s="298">
        <v>25.667084166400002</v>
      </c>
      <c r="G119" s="353">
        <v>25.667084166400002</v>
      </c>
      <c r="H119" s="294"/>
      <c r="I119" s="290">
        <v>1</v>
      </c>
      <c r="J119" s="291">
        <v>0</v>
      </c>
      <c r="K119" s="299">
        <v>33.563535708306006</v>
      </c>
      <c r="L119" s="353">
        <v>33.563535708306006</v>
      </c>
      <c r="N119" s="300">
        <v>3.1019313282670402</v>
      </c>
      <c r="O119" s="353">
        <v>3.1019313282670402</v>
      </c>
      <c r="P119" s="294"/>
      <c r="Q119" s="300">
        <v>3.1710087392326196</v>
      </c>
      <c r="R119" s="355">
        <v>3.1710087392326196</v>
      </c>
    </row>
    <row r="120" spans="2:18" x14ac:dyDescent="0.55000000000000004">
      <c r="B120" s="349">
        <v>9.3000000000000007</v>
      </c>
      <c r="C120" s="337">
        <v>7879324.2454074686</v>
      </c>
      <c r="D120" s="297">
        <v>1</v>
      </c>
      <c r="E120" s="291">
        <v>0</v>
      </c>
      <c r="F120" s="298">
        <v>33.927459200892798</v>
      </c>
      <c r="G120" s="353">
        <v>33.927459200892798</v>
      </c>
      <c r="H120" s="294"/>
      <c r="I120" s="290">
        <v>1</v>
      </c>
      <c r="J120" s="291">
        <v>0</v>
      </c>
      <c r="K120" s="299">
        <v>42.898588373686501</v>
      </c>
      <c r="L120" s="353">
        <v>42.898588373686501</v>
      </c>
      <c r="N120" s="300">
        <v>3.1019313282670402</v>
      </c>
      <c r="O120" s="353">
        <v>3.1019313282670402</v>
      </c>
      <c r="P120" s="294"/>
      <c r="Q120" s="300">
        <v>3.1710087392326196</v>
      </c>
      <c r="R120" s="355">
        <v>3.1710087392326196</v>
      </c>
    </row>
    <row r="121" spans="2:18" x14ac:dyDescent="0.55000000000000004">
      <c r="B121" s="349">
        <v>9.4</v>
      </c>
      <c r="C121" s="337">
        <v>8444850.6289465204</v>
      </c>
      <c r="D121" s="297">
        <v>1</v>
      </c>
      <c r="E121" s="291">
        <v>0</v>
      </c>
      <c r="F121" s="298">
        <v>28.633299261654997</v>
      </c>
      <c r="G121" s="353">
        <v>28.633299261654997</v>
      </c>
      <c r="H121" s="294"/>
      <c r="I121" s="290">
        <v>1</v>
      </c>
      <c r="J121" s="291">
        <v>0</v>
      </c>
      <c r="K121" s="299">
        <v>36.988215491077497</v>
      </c>
      <c r="L121" s="353">
        <v>36.988215491077497</v>
      </c>
      <c r="N121" s="300">
        <v>3.1019313282670402</v>
      </c>
      <c r="O121" s="353">
        <v>3.1019313282670402</v>
      </c>
      <c r="P121" s="294"/>
      <c r="Q121" s="300">
        <v>3.1710087392326196</v>
      </c>
      <c r="R121" s="355">
        <v>3.1710087392326196</v>
      </c>
    </row>
    <row r="122" spans="2:18" x14ac:dyDescent="0.55000000000000004">
      <c r="B122" s="349">
        <v>9.5</v>
      </c>
      <c r="C122" s="337">
        <v>9050966.7991878055</v>
      </c>
      <c r="D122" s="297">
        <v>1</v>
      </c>
      <c r="E122" s="291">
        <v>0</v>
      </c>
      <c r="F122" s="298">
        <v>30.535762729302</v>
      </c>
      <c r="G122" s="353">
        <v>30.535762729302</v>
      </c>
      <c r="H122" s="294"/>
      <c r="I122" s="290">
        <v>1</v>
      </c>
      <c r="J122" s="291">
        <v>0</v>
      </c>
      <c r="K122" s="299">
        <v>39.141341352562598</v>
      </c>
      <c r="L122" s="353">
        <v>39.141341352562598</v>
      </c>
      <c r="N122" s="300">
        <v>3.1019313282670402</v>
      </c>
      <c r="O122" s="353">
        <v>3.1019313282670402</v>
      </c>
      <c r="P122" s="294"/>
      <c r="Q122" s="300">
        <v>3.1710087392326196</v>
      </c>
      <c r="R122" s="355">
        <v>3.1710087392326196</v>
      </c>
    </row>
    <row r="123" spans="2:18" ht="14.7" thickBot="1" x14ac:dyDescent="0.6">
      <c r="B123" s="350">
        <v>9.6</v>
      </c>
      <c r="C123" s="351">
        <v>9700586.0256665442</v>
      </c>
      <c r="D123" s="297">
        <v>1</v>
      </c>
      <c r="E123" s="301">
        <v>0</v>
      </c>
      <c r="F123" s="302">
        <v>31.9664043149685</v>
      </c>
      <c r="G123" s="354">
        <v>31.9664043149685</v>
      </c>
      <c r="H123" s="303"/>
      <c r="I123" s="290">
        <v>1</v>
      </c>
      <c r="J123" s="301">
        <v>0</v>
      </c>
      <c r="K123" s="304">
        <v>40.738711065035901</v>
      </c>
      <c r="L123" s="354">
        <v>40.738711065035901</v>
      </c>
      <c r="N123" s="305">
        <v>3.1019313282670402</v>
      </c>
      <c r="O123" s="354">
        <v>3.1019313282670402</v>
      </c>
      <c r="P123" s="303"/>
      <c r="Q123" s="305">
        <v>3.1710087392326196</v>
      </c>
      <c r="R123" s="356">
        <v>3.1710087392326196</v>
      </c>
    </row>
    <row r="124" spans="2:18" x14ac:dyDescent="0.55000000000000004">
      <c r="B124" s="230"/>
      <c r="C124" s="352"/>
      <c r="G124" s="230"/>
      <c r="R124" s="357"/>
    </row>
  </sheetData>
  <sheetProtection algorithmName="SHA-512" hashValue="ZfsrcOpKfNGxUAdpHSFDkjImxx8Sflrf1YjV62xl2Z8gHSZuVU/NWEq2iK3nPleKlIID7CrDmGkF0KCPuyyjbg==" saltValue="Di4n41KOCB4ahqxHEXpz1w==" spinCount="100000" sheet="1" objects="1" scenarios="1"/>
  <mergeCells count="8">
    <mergeCell ref="B23:E23"/>
    <mergeCell ref="N23:Q23"/>
    <mergeCell ref="B25:L25"/>
    <mergeCell ref="D26:G26"/>
    <mergeCell ref="I26:L26"/>
    <mergeCell ref="N26:O26"/>
    <mergeCell ref="Q26:R26"/>
    <mergeCell ref="N25:R25"/>
  </mergeCells>
  <dataValidations count="1">
    <dataValidation type="list" allowBlank="1" showInputMessage="1" showErrorMessage="1" sqref="D28:D123 I28:I123" xr:uid="{99D87358-7512-489E-BA1F-2B2262012C28}">
      <formula1>$Y$28:$Y$29</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8119C-5B44-490F-A3C9-9A52E9BA1B4D}">
  <dimension ref="A1:AX47"/>
  <sheetViews>
    <sheetView topLeftCell="A14" zoomScale="90" zoomScaleNormal="90" workbookViewId="0">
      <selection activeCell="Q23" sqref="Q23"/>
    </sheetView>
  </sheetViews>
  <sheetFormatPr defaultRowHeight="14.4" x14ac:dyDescent="0.55000000000000004"/>
  <cols>
    <col min="1" max="1" width="2" style="148" customWidth="1"/>
    <col min="2" max="2" width="14" style="150" customWidth="1"/>
    <col min="3" max="3" width="22.41796875" style="150" customWidth="1"/>
    <col min="4" max="4" width="19.578125" style="150" customWidth="1"/>
    <col min="5" max="5" width="11.68359375" style="150" customWidth="1"/>
    <col min="6" max="6" width="21.83984375" style="150" customWidth="1"/>
    <col min="7" max="7" width="10" style="150" customWidth="1"/>
    <col min="8" max="8" width="3" style="150" customWidth="1"/>
    <col min="9" max="9" width="32.26171875" style="150" customWidth="1"/>
    <col min="10" max="10" width="14" style="150" customWidth="1"/>
    <col min="11" max="11" width="22" style="150" customWidth="1"/>
    <col min="12" max="12" width="10.83984375" style="150" customWidth="1"/>
    <col min="13" max="13" width="2.578125" style="148" customWidth="1"/>
    <col min="14" max="14" width="26.83984375" style="150" customWidth="1"/>
    <col min="15" max="16" width="8.83984375" style="150"/>
    <col min="17" max="17" width="27.68359375" style="150" customWidth="1"/>
    <col min="18" max="16384" width="8.83984375" style="150"/>
  </cols>
  <sheetData>
    <row r="1" spans="1:50" s="173" customFormat="1" x14ac:dyDescent="0.55000000000000004"/>
    <row r="2" spans="1:50" s="308" customFormat="1" x14ac:dyDescent="0.55000000000000004">
      <c r="A2" s="173"/>
      <c r="B2" s="174"/>
      <c r="C2" s="175"/>
      <c r="D2" s="175"/>
      <c r="E2" s="175"/>
      <c r="F2" s="175"/>
      <c r="G2" s="175"/>
      <c r="H2" s="175"/>
      <c r="I2" s="175"/>
      <c r="J2" s="175"/>
      <c r="K2" s="175"/>
      <c r="L2" s="176"/>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row>
    <row r="3" spans="1:50" s="308" customFormat="1" x14ac:dyDescent="0.55000000000000004">
      <c r="A3" s="173"/>
      <c r="B3" s="177"/>
      <c r="C3" s="178"/>
      <c r="D3" s="178"/>
      <c r="E3" s="178"/>
      <c r="F3" s="178"/>
      <c r="G3" s="178"/>
      <c r="H3" s="178"/>
      <c r="I3" s="178"/>
      <c r="J3" s="178"/>
      <c r="K3" s="178"/>
      <c r="L3" s="179"/>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row>
    <row r="4" spans="1:50" s="308" customFormat="1" x14ac:dyDescent="0.55000000000000004">
      <c r="A4" s="173"/>
      <c r="B4" s="177"/>
      <c r="C4" s="178"/>
      <c r="D4" s="178"/>
      <c r="E4" s="178"/>
      <c r="F4" s="178"/>
      <c r="G4" s="178"/>
      <c r="H4" s="178"/>
      <c r="I4" s="178"/>
      <c r="J4" s="178"/>
      <c r="K4" s="178"/>
      <c r="L4" s="179"/>
      <c r="M4" s="173"/>
      <c r="N4" s="173"/>
      <c r="O4" s="173"/>
      <c r="P4" s="173"/>
      <c r="Q4" s="173"/>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row>
    <row r="5" spans="1:50" s="308" customFormat="1" x14ac:dyDescent="0.55000000000000004">
      <c r="A5" s="173"/>
      <c r="B5" s="177"/>
      <c r="C5" s="178"/>
      <c r="D5" s="178"/>
      <c r="E5" s="178"/>
      <c r="F5" s="178"/>
      <c r="G5" s="178"/>
      <c r="H5" s="178"/>
      <c r="I5" s="178"/>
      <c r="J5" s="178"/>
      <c r="K5" s="178"/>
      <c r="L5" s="179"/>
      <c r="M5" s="173"/>
      <c r="N5" s="173"/>
      <c r="O5" s="173"/>
      <c r="P5" s="173"/>
      <c r="Q5" s="173"/>
      <c r="R5" s="173"/>
      <c r="S5" s="173"/>
      <c r="T5" s="173"/>
      <c r="U5" s="173"/>
      <c r="V5" s="173"/>
      <c r="W5" s="173"/>
      <c r="X5" s="173"/>
      <c r="Y5" s="173"/>
      <c r="Z5" s="173"/>
      <c r="AA5" s="173"/>
      <c r="AB5" s="173"/>
      <c r="AC5" s="173"/>
      <c r="AD5" s="173"/>
      <c r="AE5" s="173"/>
      <c r="AF5" s="173"/>
      <c r="AG5" s="173"/>
      <c r="AH5" s="173"/>
      <c r="AI5" s="173"/>
      <c r="AJ5" s="173"/>
      <c r="AK5" s="173"/>
      <c r="AL5" s="173"/>
      <c r="AM5" s="173"/>
      <c r="AN5" s="173"/>
      <c r="AO5" s="173"/>
      <c r="AP5" s="173"/>
      <c r="AQ5" s="173"/>
      <c r="AR5" s="173"/>
      <c r="AS5" s="173"/>
      <c r="AT5" s="173"/>
      <c r="AU5" s="173"/>
      <c r="AV5" s="173"/>
      <c r="AW5" s="173"/>
      <c r="AX5" s="173"/>
    </row>
    <row r="6" spans="1:50" s="308" customFormat="1" x14ac:dyDescent="0.55000000000000004">
      <c r="A6" s="173"/>
      <c r="B6" s="177"/>
      <c r="C6" s="178"/>
      <c r="D6" s="178"/>
      <c r="E6" s="178"/>
      <c r="F6" s="178"/>
      <c r="G6" s="178"/>
      <c r="H6" s="178"/>
      <c r="I6" s="178"/>
      <c r="J6" s="178"/>
      <c r="K6" s="178"/>
      <c r="L6" s="179"/>
      <c r="M6" s="173"/>
      <c r="N6" s="173"/>
      <c r="O6" s="173"/>
      <c r="P6" s="173"/>
      <c r="Q6" s="173"/>
      <c r="R6" s="173"/>
      <c r="S6" s="173"/>
      <c r="T6" s="173"/>
      <c r="U6" s="173"/>
      <c r="V6" s="173"/>
      <c r="W6" s="173"/>
      <c r="X6" s="173"/>
      <c r="Y6" s="173"/>
      <c r="Z6" s="173"/>
      <c r="AA6" s="173"/>
      <c r="AB6" s="173"/>
      <c r="AC6" s="173"/>
      <c r="AD6" s="173"/>
      <c r="AE6" s="173"/>
      <c r="AF6" s="173"/>
      <c r="AG6" s="173"/>
      <c r="AH6" s="173"/>
      <c r="AI6" s="173"/>
      <c r="AJ6" s="173"/>
      <c r="AK6" s="173"/>
      <c r="AL6" s="173"/>
      <c r="AM6" s="173"/>
      <c r="AN6" s="173"/>
      <c r="AO6" s="173"/>
      <c r="AP6" s="173"/>
      <c r="AQ6" s="173"/>
      <c r="AR6" s="173"/>
      <c r="AS6" s="173"/>
      <c r="AT6" s="173"/>
      <c r="AU6" s="173"/>
      <c r="AV6" s="173"/>
      <c r="AW6" s="173"/>
      <c r="AX6" s="173"/>
    </row>
    <row r="7" spans="1:50" s="308" customFormat="1" x14ac:dyDescent="0.55000000000000004">
      <c r="A7" s="173"/>
      <c r="B7" s="177"/>
      <c r="C7" s="178"/>
      <c r="D7" s="178"/>
      <c r="E7" s="178"/>
      <c r="F7" s="178"/>
      <c r="G7" s="178"/>
      <c r="H7" s="178"/>
      <c r="I7" s="178"/>
      <c r="J7" s="178"/>
      <c r="K7" s="178"/>
      <c r="L7" s="179"/>
      <c r="M7" s="173"/>
      <c r="N7" s="173"/>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row>
    <row r="8" spans="1:50" s="308" customFormat="1" x14ac:dyDescent="0.55000000000000004">
      <c r="A8" s="173"/>
      <c r="B8" s="177"/>
      <c r="C8" s="178"/>
      <c r="D8" s="178"/>
      <c r="E8" s="178"/>
      <c r="F8" s="178"/>
      <c r="G8" s="178"/>
      <c r="H8" s="178"/>
      <c r="I8" s="178"/>
      <c r="J8" s="178"/>
      <c r="K8" s="178"/>
      <c r="L8" s="179"/>
      <c r="M8" s="173"/>
      <c r="N8" s="173"/>
      <c r="O8" s="173"/>
      <c r="P8" s="173"/>
      <c r="Q8" s="173"/>
      <c r="R8" s="173"/>
      <c r="S8" s="173"/>
      <c r="T8" s="173"/>
      <c r="U8" s="173"/>
      <c r="V8" s="173"/>
      <c r="W8" s="173"/>
      <c r="X8" s="173"/>
      <c r="Y8" s="173"/>
      <c r="Z8" s="173"/>
      <c r="AA8" s="173"/>
      <c r="AB8" s="173"/>
      <c r="AC8" s="173"/>
      <c r="AD8" s="173"/>
      <c r="AE8" s="173"/>
      <c r="AF8" s="173"/>
      <c r="AG8" s="173"/>
      <c r="AH8" s="173"/>
      <c r="AI8" s="173"/>
      <c r="AJ8" s="173"/>
      <c r="AK8" s="173"/>
      <c r="AL8" s="173"/>
      <c r="AM8" s="173"/>
      <c r="AN8" s="173"/>
      <c r="AO8" s="173"/>
      <c r="AP8" s="173"/>
      <c r="AQ8" s="173"/>
      <c r="AR8" s="173"/>
      <c r="AS8" s="173"/>
      <c r="AT8" s="173"/>
      <c r="AU8" s="173"/>
      <c r="AV8" s="173"/>
      <c r="AW8" s="173"/>
      <c r="AX8" s="173"/>
    </row>
    <row r="9" spans="1:50" s="308" customFormat="1" x14ac:dyDescent="0.55000000000000004">
      <c r="A9" s="173"/>
      <c r="B9" s="177"/>
      <c r="C9" s="178"/>
      <c r="D9" s="178"/>
      <c r="E9" s="178"/>
      <c r="F9" s="178"/>
      <c r="G9" s="178"/>
      <c r="H9" s="178"/>
      <c r="I9" s="178"/>
      <c r="J9" s="178"/>
      <c r="K9" s="178"/>
      <c r="L9" s="179"/>
      <c r="M9" s="173"/>
      <c r="N9" s="173"/>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3"/>
      <c r="AN9" s="173"/>
      <c r="AO9" s="173"/>
      <c r="AP9" s="173"/>
      <c r="AQ9" s="173"/>
      <c r="AR9" s="173"/>
      <c r="AS9" s="173"/>
      <c r="AT9" s="173"/>
      <c r="AU9" s="173"/>
      <c r="AV9" s="173"/>
      <c r="AW9" s="173"/>
      <c r="AX9" s="173"/>
    </row>
    <row r="10" spans="1:50" s="308" customFormat="1" x14ac:dyDescent="0.55000000000000004">
      <c r="A10" s="173"/>
      <c r="B10" s="177"/>
      <c r="C10" s="178"/>
      <c r="D10" s="178"/>
      <c r="E10" s="178"/>
      <c r="F10" s="178"/>
      <c r="G10" s="178"/>
      <c r="H10" s="178"/>
      <c r="I10" s="178"/>
      <c r="J10" s="178"/>
      <c r="K10" s="178"/>
      <c r="L10" s="179"/>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row>
    <row r="11" spans="1:50" s="308" customFormat="1" x14ac:dyDescent="0.55000000000000004">
      <c r="A11" s="173"/>
      <c r="B11" s="180" t="s">
        <v>143</v>
      </c>
      <c r="C11" s="178"/>
      <c r="D11" s="178"/>
      <c r="E11" s="178"/>
      <c r="F11" s="178"/>
      <c r="G11" s="178"/>
      <c r="H11" s="178"/>
      <c r="I11" s="178"/>
      <c r="J11" s="178"/>
      <c r="K11" s="178"/>
      <c r="L11" s="179"/>
      <c r="M11" s="173"/>
      <c r="N11" s="173"/>
      <c r="O11" s="173"/>
      <c r="P11" s="173"/>
      <c r="Q11" s="173"/>
      <c r="R11" s="173"/>
      <c r="S11" s="173"/>
      <c r="T11" s="173"/>
      <c r="U11" s="173"/>
      <c r="V11" s="173"/>
      <c r="W11" s="173"/>
      <c r="X11" s="173"/>
      <c r="Y11" s="173" t="s">
        <v>16</v>
      </c>
      <c r="Z11" s="173"/>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row>
    <row r="12" spans="1:50" s="308" customFormat="1" x14ac:dyDescent="0.55000000000000004">
      <c r="A12" s="173"/>
      <c r="B12" s="360" t="s">
        <v>131</v>
      </c>
      <c r="C12" s="182"/>
      <c r="D12" s="182"/>
      <c r="E12" s="182"/>
      <c r="F12" s="182"/>
      <c r="G12" s="182"/>
      <c r="H12" s="182"/>
      <c r="I12" s="182"/>
      <c r="J12" s="182"/>
      <c r="K12" s="182"/>
      <c r="L12" s="18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c r="AT12" s="173"/>
      <c r="AU12" s="173"/>
      <c r="AV12" s="173"/>
      <c r="AW12" s="173"/>
      <c r="AX12" s="173"/>
    </row>
    <row r="13" spans="1:50" s="173" customFormat="1" ht="11.5" customHeight="1" x14ac:dyDescent="0.55000000000000004"/>
    <row r="14" spans="1:50" s="308" customFormat="1" ht="6" customHeight="1" x14ac:dyDescent="0.55000000000000004">
      <c r="A14" s="173"/>
      <c r="B14" s="184"/>
      <c r="C14" s="185"/>
      <c r="D14" s="185"/>
      <c r="E14" s="185"/>
      <c r="F14" s="185"/>
      <c r="G14" s="185"/>
      <c r="H14" s="185"/>
      <c r="I14" s="185"/>
      <c r="J14" s="185"/>
      <c r="K14" s="185"/>
      <c r="L14" s="186"/>
      <c r="M14" s="173"/>
      <c r="N14" s="173"/>
      <c r="O14" s="173"/>
      <c r="P14" s="173"/>
      <c r="Q14" s="173"/>
      <c r="R14" s="173"/>
      <c r="S14" s="173"/>
      <c r="T14" s="173"/>
      <c r="U14" s="173"/>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row>
    <row r="15" spans="1:50" s="308" customFormat="1" ht="35.700000000000003" x14ac:dyDescent="1.3">
      <c r="A15" s="173"/>
      <c r="B15" s="187"/>
      <c r="C15" s="188"/>
      <c r="D15" s="189"/>
      <c r="E15" s="189"/>
      <c r="F15" s="189"/>
      <c r="G15" s="189"/>
      <c r="H15" s="189"/>
      <c r="I15" s="189"/>
      <c r="J15" s="189"/>
      <c r="K15" s="189"/>
      <c r="L15" s="190"/>
      <c r="M15" s="173"/>
      <c r="N15" s="173"/>
      <c r="O15" s="173"/>
      <c r="P15" s="173"/>
      <c r="Q15" s="173"/>
      <c r="R15" s="173"/>
      <c r="S15" s="173"/>
      <c r="T15" s="173"/>
      <c r="U15" s="173"/>
      <c r="V15" s="173"/>
      <c r="W15" s="173"/>
      <c r="X15" s="173"/>
      <c r="Y15" s="173"/>
      <c r="Z15" s="173"/>
      <c r="AA15" s="173"/>
      <c r="AB15" s="173"/>
      <c r="AC15" s="173"/>
      <c r="AD15" s="173"/>
      <c r="AE15" s="173"/>
      <c r="AF15" s="173"/>
      <c r="AG15" s="173"/>
      <c r="AH15" s="173"/>
      <c r="AI15" s="173"/>
      <c r="AJ15" s="173"/>
      <c r="AK15" s="173"/>
      <c r="AL15" s="173"/>
      <c r="AM15" s="173"/>
      <c r="AN15" s="173"/>
      <c r="AO15" s="173"/>
      <c r="AP15" s="173"/>
      <c r="AQ15" s="173"/>
      <c r="AR15" s="173"/>
      <c r="AS15" s="173"/>
      <c r="AT15" s="173"/>
      <c r="AU15" s="173"/>
      <c r="AV15" s="173"/>
      <c r="AW15" s="173"/>
      <c r="AX15" s="173"/>
    </row>
    <row r="16" spans="1:50" s="173" customFormat="1" ht="8.5" customHeight="1" x14ac:dyDescent="0.55000000000000004"/>
    <row r="17" spans="1:50" s="230" customFormat="1" x14ac:dyDescent="0.55000000000000004">
      <c r="A17" s="173"/>
      <c r="B17" s="309"/>
      <c r="C17" s="310"/>
      <c r="D17" s="310"/>
      <c r="E17" s="310"/>
      <c r="F17" s="310"/>
      <c r="G17" s="310"/>
      <c r="H17" s="310"/>
      <c r="I17" s="310"/>
      <c r="J17" s="310"/>
      <c r="K17" s="310"/>
      <c r="L17" s="311"/>
      <c r="M17" s="173"/>
      <c r="N17" s="173"/>
      <c r="O17" s="173"/>
      <c r="P17" s="173"/>
      <c r="Q17" s="173"/>
      <c r="R17" s="173"/>
      <c r="S17" s="173"/>
      <c r="T17" s="173"/>
      <c r="U17" s="173"/>
      <c r="V17" s="173"/>
      <c r="W17" s="173"/>
      <c r="X17" s="173"/>
      <c r="Y17" s="173" t="s">
        <v>17</v>
      </c>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row>
    <row r="18" spans="1:50" s="230" customFormat="1" x14ac:dyDescent="0.55000000000000004">
      <c r="A18" s="173"/>
      <c r="B18" s="312"/>
      <c r="C18" s="178"/>
      <c r="D18" s="178"/>
      <c r="E18" s="178"/>
      <c r="F18" s="178"/>
      <c r="G18" s="178"/>
      <c r="H18" s="178"/>
      <c r="I18" s="178"/>
      <c r="J18" s="178"/>
      <c r="K18" s="178"/>
      <c r="L18" s="313"/>
      <c r="M18" s="173"/>
      <c r="N18" s="173"/>
      <c r="O18" s="173"/>
      <c r="P18" s="173"/>
      <c r="Q18" s="173"/>
      <c r="R18" s="173"/>
      <c r="S18" s="173"/>
      <c r="T18" s="173"/>
      <c r="U18" s="173"/>
      <c r="V18" s="173"/>
      <c r="W18" s="173"/>
      <c r="X18" s="173"/>
      <c r="Y18" s="173"/>
      <c r="Z18" s="173"/>
      <c r="AA18" s="173"/>
      <c r="AB18" s="173"/>
      <c r="AC18" s="173"/>
      <c r="AD18" s="173"/>
      <c r="AE18" s="173"/>
      <c r="AF18" s="173"/>
      <c r="AG18" s="173"/>
      <c r="AH18" s="173"/>
      <c r="AI18" s="173"/>
      <c r="AJ18" s="173"/>
      <c r="AK18" s="173"/>
      <c r="AL18" s="173"/>
      <c r="AM18" s="173"/>
      <c r="AN18" s="173"/>
      <c r="AO18" s="173"/>
      <c r="AP18" s="173"/>
      <c r="AQ18" s="173"/>
      <c r="AR18" s="173"/>
      <c r="AS18" s="173"/>
      <c r="AT18" s="173"/>
      <c r="AU18" s="173"/>
      <c r="AV18" s="173"/>
      <c r="AW18" s="173"/>
      <c r="AX18" s="173"/>
    </row>
    <row r="19" spans="1:50" s="230" customFormat="1" x14ac:dyDescent="0.55000000000000004">
      <c r="A19" s="173"/>
      <c r="B19" s="312"/>
      <c r="C19" s="178"/>
      <c r="D19" s="178"/>
      <c r="E19" s="178"/>
      <c r="F19" s="178"/>
      <c r="G19" s="178"/>
      <c r="H19" s="178"/>
      <c r="I19" s="178"/>
      <c r="J19" s="178"/>
      <c r="K19" s="178"/>
      <c r="L19" s="313"/>
      <c r="M19" s="173"/>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c r="AP19" s="173"/>
      <c r="AQ19" s="173"/>
      <c r="AR19" s="173"/>
      <c r="AS19" s="173"/>
      <c r="AT19" s="173"/>
      <c r="AU19" s="173"/>
      <c r="AV19" s="173"/>
      <c r="AW19" s="173"/>
      <c r="AX19" s="173"/>
    </row>
    <row r="20" spans="1:50" s="230" customFormat="1" x14ac:dyDescent="0.55000000000000004">
      <c r="A20" s="173"/>
      <c r="B20" s="312"/>
      <c r="C20" s="178"/>
      <c r="D20" s="178"/>
      <c r="E20" s="178"/>
      <c r="F20" s="178"/>
      <c r="G20" s="178"/>
      <c r="H20" s="178"/>
      <c r="I20" s="178"/>
      <c r="J20" s="178"/>
      <c r="K20" s="178"/>
      <c r="L20" s="313"/>
      <c r="M20" s="173"/>
      <c r="N20" s="173"/>
      <c r="O20" s="173"/>
      <c r="P20" s="173"/>
      <c r="Q20" s="173"/>
      <c r="R20" s="173"/>
      <c r="S20" s="173"/>
      <c r="T20" s="173"/>
      <c r="U20" s="173"/>
      <c r="V20" s="173"/>
      <c r="W20" s="173"/>
      <c r="X20" s="173"/>
      <c r="Y20" s="173" t="s">
        <v>134</v>
      </c>
      <c r="Z20" s="173"/>
      <c r="AA20" s="173"/>
      <c r="AB20" s="173"/>
      <c r="AC20" s="173"/>
      <c r="AD20" s="173"/>
      <c r="AE20" s="173"/>
      <c r="AF20" s="173"/>
      <c r="AG20" s="173"/>
      <c r="AH20" s="173"/>
      <c r="AI20" s="173"/>
      <c r="AJ20" s="173"/>
      <c r="AK20" s="173"/>
      <c r="AL20" s="173"/>
      <c r="AM20" s="173"/>
      <c r="AN20" s="173"/>
      <c r="AO20" s="173"/>
      <c r="AP20" s="173"/>
      <c r="AQ20" s="173"/>
      <c r="AR20" s="173"/>
      <c r="AS20" s="173"/>
      <c r="AT20" s="173"/>
      <c r="AU20" s="173"/>
      <c r="AV20" s="173"/>
      <c r="AW20" s="173"/>
      <c r="AX20" s="173"/>
    </row>
    <row r="21" spans="1:50" s="230" customFormat="1" x14ac:dyDescent="0.55000000000000004">
      <c r="A21" s="173"/>
      <c r="B21" s="314"/>
      <c r="C21" s="315"/>
      <c r="D21" s="315"/>
      <c r="E21" s="315"/>
      <c r="F21" s="315"/>
      <c r="G21" s="315"/>
      <c r="H21" s="315"/>
      <c r="I21" s="315"/>
      <c r="J21" s="315"/>
      <c r="K21" s="315"/>
      <c r="L21" s="316"/>
      <c r="M21" s="173"/>
      <c r="N21" s="173"/>
      <c r="O21" s="173"/>
      <c r="P21" s="173"/>
      <c r="Q21" s="173"/>
      <c r="R21" s="173"/>
      <c r="S21" s="173"/>
      <c r="T21" s="173"/>
      <c r="U21" s="173"/>
      <c r="V21" s="173"/>
      <c r="W21" s="173"/>
      <c r="X21" s="173"/>
      <c r="Y21" s="173" t="s">
        <v>135</v>
      </c>
      <c r="Z21" s="173"/>
      <c r="AA21" s="173"/>
      <c r="AB21" s="173"/>
      <c r="AC21" s="173"/>
      <c r="AD21" s="173"/>
      <c r="AE21" s="173"/>
      <c r="AF21" s="173"/>
      <c r="AG21" s="173"/>
      <c r="AH21" s="173"/>
      <c r="AI21" s="173"/>
      <c r="AJ21" s="173"/>
      <c r="AK21" s="173"/>
      <c r="AL21" s="173"/>
      <c r="AM21" s="173"/>
      <c r="AN21" s="173"/>
      <c r="AO21" s="173"/>
      <c r="AP21" s="173"/>
      <c r="AQ21" s="173"/>
      <c r="AR21" s="173"/>
      <c r="AS21" s="173"/>
      <c r="AT21" s="173"/>
      <c r="AU21" s="173"/>
      <c r="AV21" s="173"/>
      <c r="AW21" s="173"/>
      <c r="AX21" s="173"/>
    </row>
    <row r="22" spans="1:50" s="173" customFormat="1" ht="14.7" thickBot="1" x14ac:dyDescent="0.6">
      <c r="D22" s="321"/>
      <c r="E22" s="317"/>
      <c r="F22" s="318"/>
      <c r="S22" s="318"/>
    </row>
    <row r="23" spans="1:50" ht="43.5" customHeight="1" thickBot="1" x14ac:dyDescent="0.75">
      <c r="B23" s="319" t="s">
        <v>156</v>
      </c>
      <c r="C23" s="320"/>
      <c r="D23" s="320"/>
      <c r="E23" s="320"/>
      <c r="F23" s="292">
        <v>1.6</v>
      </c>
      <c r="G23" s="322" t="s">
        <v>183</v>
      </c>
      <c r="H23" s="173"/>
      <c r="I23" s="173"/>
      <c r="J23" s="173"/>
      <c r="K23" s="173"/>
      <c r="L23" s="173"/>
      <c r="M23" s="173"/>
      <c r="N23" s="319" t="s">
        <v>155</v>
      </c>
      <c r="O23" s="320"/>
      <c r="P23" s="320"/>
      <c r="Q23" s="293">
        <v>1.7</v>
      </c>
      <c r="R23" s="379" t="s">
        <v>184</v>
      </c>
      <c r="S23" s="357"/>
      <c r="T23" s="230"/>
      <c r="U23" s="230"/>
      <c r="V23" s="230"/>
      <c r="W23" s="230"/>
    </row>
    <row r="24" spans="1:50" s="173" customFormat="1" ht="14.7" thickBot="1" x14ac:dyDescent="0.6"/>
    <row r="25" spans="1:50" s="230" customFormat="1" ht="23.4" thickBot="1" x14ac:dyDescent="0.9">
      <c r="A25" s="173"/>
      <c r="B25" s="333" t="s">
        <v>107</v>
      </c>
      <c r="C25" s="334"/>
      <c r="D25" s="334"/>
      <c r="E25" s="334"/>
      <c r="F25" s="334"/>
      <c r="G25" s="334"/>
      <c r="H25" s="334"/>
      <c r="I25" s="334"/>
      <c r="J25" s="334"/>
      <c r="K25" s="334"/>
      <c r="L25" s="335"/>
      <c r="M25" s="173"/>
      <c r="N25" s="333" t="s">
        <v>109</v>
      </c>
      <c r="O25" s="334"/>
      <c r="P25" s="334"/>
      <c r="Q25" s="334"/>
      <c r="R25" s="335"/>
    </row>
    <row r="26" spans="1:50" s="230" customFormat="1" ht="18.600000000000001" thickBot="1" x14ac:dyDescent="0.75">
      <c r="A26" s="173"/>
      <c r="B26" s="349"/>
      <c r="C26" s="341"/>
      <c r="D26" s="366" t="s">
        <v>13</v>
      </c>
      <c r="E26" s="367"/>
      <c r="F26" s="367"/>
      <c r="G26" s="368"/>
      <c r="H26" s="199"/>
      <c r="I26" s="369" t="s">
        <v>14</v>
      </c>
      <c r="J26" s="370"/>
      <c r="K26" s="370"/>
      <c r="L26" s="371"/>
      <c r="M26" s="173"/>
      <c r="N26" s="366" t="s">
        <v>13</v>
      </c>
      <c r="O26" s="368"/>
      <c r="P26" s="372"/>
      <c r="Q26" s="373" t="s">
        <v>14</v>
      </c>
      <c r="R26" s="374"/>
      <c r="Y26" s="230">
        <v>0</v>
      </c>
    </row>
    <row r="27" spans="1:50" s="323" customFormat="1" ht="72" x14ac:dyDescent="0.55000000000000004">
      <c r="A27" s="328"/>
      <c r="B27" s="329" t="s">
        <v>34</v>
      </c>
      <c r="C27" s="326" t="s">
        <v>35</v>
      </c>
      <c r="D27" s="361" t="s">
        <v>39</v>
      </c>
      <c r="E27" s="362" t="s">
        <v>36</v>
      </c>
      <c r="F27" s="362" t="s">
        <v>104</v>
      </c>
      <c r="G27" s="363" t="s">
        <v>8</v>
      </c>
      <c r="H27" s="364"/>
      <c r="I27" s="365" t="s">
        <v>39</v>
      </c>
      <c r="J27" s="362" t="s">
        <v>37</v>
      </c>
      <c r="K27" s="362" t="s">
        <v>104</v>
      </c>
      <c r="L27" s="363" t="s">
        <v>8</v>
      </c>
      <c r="M27" s="328"/>
      <c r="N27" s="329" t="s">
        <v>110</v>
      </c>
      <c r="O27" s="332" t="s">
        <v>8</v>
      </c>
      <c r="P27" s="364"/>
      <c r="Q27" s="329" t="s">
        <v>110</v>
      </c>
      <c r="R27" s="332" t="s">
        <v>8</v>
      </c>
      <c r="Y27" s="323">
        <v>1</v>
      </c>
    </row>
    <row r="28" spans="1:50" x14ac:dyDescent="0.55000000000000004">
      <c r="A28" s="295"/>
      <c r="B28" s="349" t="s">
        <v>84</v>
      </c>
      <c r="C28" s="341" t="s">
        <v>111</v>
      </c>
      <c r="D28" s="297">
        <v>1</v>
      </c>
      <c r="E28" s="291">
        <v>86</v>
      </c>
      <c r="F28" s="299">
        <v>11.65276014444456</v>
      </c>
      <c r="G28" s="353">
        <v>11.65276014444456</v>
      </c>
      <c r="H28" s="199"/>
      <c r="I28" s="290">
        <v>1</v>
      </c>
      <c r="J28" s="291">
        <v>35</v>
      </c>
      <c r="K28" s="299">
        <v>16.17415845514828</v>
      </c>
      <c r="L28" s="377">
        <v>16.17415845514828</v>
      </c>
      <c r="M28" s="358"/>
      <c r="N28" s="300">
        <v>8.0762991477282302</v>
      </c>
      <c r="O28" s="353">
        <v>8.0762991477282302</v>
      </c>
      <c r="P28" s="151"/>
      <c r="Q28" s="300">
        <v>8.2452262232453055</v>
      </c>
      <c r="R28" s="353">
        <v>8.2452262232453055</v>
      </c>
      <c r="S28" s="230"/>
      <c r="T28" s="230"/>
      <c r="U28" s="230"/>
      <c r="V28" s="230"/>
      <c r="W28" s="230"/>
    </row>
    <row r="29" spans="1:50" x14ac:dyDescent="0.55000000000000004">
      <c r="B29" s="349" t="s">
        <v>85</v>
      </c>
      <c r="C29" s="341" t="s">
        <v>112</v>
      </c>
      <c r="D29" s="297">
        <v>1</v>
      </c>
      <c r="E29" s="291">
        <v>34</v>
      </c>
      <c r="F29" s="299">
        <v>12.13431061635702</v>
      </c>
      <c r="G29" s="353">
        <v>12.13431061635702</v>
      </c>
      <c r="H29" s="199"/>
      <c r="I29" s="290">
        <v>1</v>
      </c>
      <c r="J29" s="291">
        <v>23</v>
      </c>
      <c r="K29" s="299">
        <v>16.808592294086043</v>
      </c>
      <c r="L29" s="377">
        <v>16.808592294086043</v>
      </c>
      <c r="M29" s="358"/>
      <c r="N29" s="300">
        <v>11.537211819499159</v>
      </c>
      <c r="O29" s="353">
        <v>11.537211819499159</v>
      </c>
      <c r="P29" s="151"/>
      <c r="Q29" s="300">
        <v>11.771131823685078</v>
      </c>
      <c r="R29" s="353">
        <v>11.771131823685078</v>
      </c>
      <c r="S29" s="230"/>
      <c r="T29" s="230"/>
      <c r="U29" s="230"/>
      <c r="V29" s="230"/>
      <c r="W29" s="230"/>
    </row>
    <row r="30" spans="1:50" x14ac:dyDescent="0.55000000000000004">
      <c r="B30" s="349" t="s">
        <v>86</v>
      </c>
      <c r="C30" s="341" t="s">
        <v>113</v>
      </c>
      <c r="D30" s="297">
        <v>1</v>
      </c>
      <c r="E30" s="291">
        <v>26</v>
      </c>
      <c r="F30" s="299">
        <v>12.187917722843901</v>
      </c>
      <c r="G30" s="353">
        <v>12.187917722843901</v>
      </c>
      <c r="H30" s="199"/>
      <c r="I30" s="290">
        <v>1</v>
      </c>
      <c r="J30" s="291">
        <v>42</v>
      </c>
      <c r="K30" s="299">
        <v>16.878364991592999</v>
      </c>
      <c r="L30" s="377">
        <v>16.878364991592999</v>
      </c>
      <c r="M30" s="358"/>
      <c r="N30" s="300">
        <v>10.342692493050686</v>
      </c>
      <c r="O30" s="353">
        <v>10.342692493050686</v>
      </c>
      <c r="P30" s="151"/>
      <c r="Q30" s="300">
        <v>10.55486243111857</v>
      </c>
      <c r="R30" s="353">
        <v>10.55486243111857</v>
      </c>
      <c r="S30" s="230"/>
      <c r="T30" s="230"/>
      <c r="U30" s="230"/>
      <c r="V30" s="230"/>
      <c r="W30" s="230"/>
    </row>
    <row r="31" spans="1:50" x14ac:dyDescent="0.55000000000000004">
      <c r="B31" s="349" t="s">
        <v>87</v>
      </c>
      <c r="C31" s="341" t="s">
        <v>116</v>
      </c>
      <c r="D31" s="297">
        <v>1</v>
      </c>
      <c r="E31" s="291">
        <v>22</v>
      </c>
      <c r="F31" s="299">
        <v>12.61216589334424</v>
      </c>
      <c r="G31" s="353">
        <v>12.61216589334424</v>
      </c>
      <c r="H31" s="199"/>
      <c r="I31" s="290">
        <v>1</v>
      </c>
      <c r="J31" s="291">
        <v>39</v>
      </c>
      <c r="K31" s="299">
        <v>17.433356524250463</v>
      </c>
      <c r="L31" s="377">
        <v>17.433356524250463</v>
      </c>
      <c r="M31" s="358"/>
      <c r="N31" s="300">
        <v>11.165905815755753</v>
      </c>
      <c r="O31" s="353">
        <v>11.165905815755753</v>
      </c>
      <c r="P31" s="151"/>
      <c r="Q31" s="300">
        <v>11.392915825472084</v>
      </c>
      <c r="R31" s="353">
        <v>11.392915825472084</v>
      </c>
      <c r="S31" s="230"/>
      <c r="T31" s="230"/>
      <c r="U31" s="230"/>
      <c r="V31" s="230"/>
      <c r="W31" s="230"/>
    </row>
    <row r="32" spans="1:50" x14ac:dyDescent="0.55000000000000004">
      <c r="B32" s="349" t="s">
        <v>88</v>
      </c>
      <c r="C32" s="341" t="s">
        <v>114</v>
      </c>
      <c r="D32" s="297">
        <v>1</v>
      </c>
      <c r="E32" s="291">
        <v>25</v>
      </c>
      <c r="F32" s="299">
        <v>13.27533894544078</v>
      </c>
      <c r="G32" s="353">
        <v>13.27533894544078</v>
      </c>
      <c r="H32" s="199"/>
      <c r="I32" s="290">
        <v>1</v>
      </c>
      <c r="J32" s="291">
        <v>61</v>
      </c>
      <c r="K32" s="299">
        <v>18.297537018423437</v>
      </c>
      <c r="L32" s="377">
        <v>18.297537018423437</v>
      </c>
      <c r="M32" s="358"/>
      <c r="N32" s="300">
        <v>8.4698752040054863</v>
      </c>
      <c r="O32" s="353">
        <v>8.4698752040054863</v>
      </c>
      <c r="P32" s="151"/>
      <c r="Q32" s="300">
        <v>8.6463925841675682</v>
      </c>
      <c r="R32" s="353">
        <v>8.6463925841675682</v>
      </c>
      <c r="S32" s="230"/>
      <c r="T32" s="230"/>
      <c r="U32" s="230"/>
      <c r="V32" s="230"/>
      <c r="W32" s="230"/>
    </row>
    <row r="33" spans="2:23" x14ac:dyDescent="0.55000000000000004">
      <c r="B33" s="349" t="s">
        <v>89</v>
      </c>
      <c r="C33" s="341" t="s">
        <v>115</v>
      </c>
      <c r="D33" s="297">
        <v>1</v>
      </c>
      <c r="E33" s="291">
        <v>17</v>
      </c>
      <c r="F33" s="299">
        <v>14.490496615247901</v>
      </c>
      <c r="G33" s="353">
        <v>14.490496615247901</v>
      </c>
      <c r="H33" s="199"/>
      <c r="I33" s="290">
        <v>1</v>
      </c>
      <c r="J33" s="291">
        <v>64</v>
      </c>
      <c r="K33" s="299">
        <v>19.865592205729563</v>
      </c>
      <c r="L33" s="377">
        <v>19.865592205729563</v>
      </c>
      <c r="M33" s="358"/>
      <c r="N33" s="300">
        <v>12.639268806576881</v>
      </c>
      <c r="O33" s="353">
        <v>12.639268806576881</v>
      </c>
      <c r="P33" s="151"/>
      <c r="Q33" s="300">
        <v>12.891826168278641</v>
      </c>
      <c r="R33" s="353">
        <v>12.891826168278641</v>
      </c>
      <c r="S33" s="230"/>
      <c r="T33" s="230"/>
      <c r="U33" s="230"/>
      <c r="V33" s="230"/>
      <c r="W33" s="230"/>
    </row>
    <row r="34" spans="2:23" x14ac:dyDescent="0.55000000000000004">
      <c r="B34" s="349" t="s">
        <v>90</v>
      </c>
      <c r="C34" s="341" t="s">
        <v>117</v>
      </c>
      <c r="D34" s="297">
        <v>1</v>
      </c>
      <c r="E34" s="291">
        <v>15</v>
      </c>
      <c r="F34" s="299">
        <v>15.43742424233462</v>
      </c>
      <c r="G34" s="353">
        <v>15.43742424233462</v>
      </c>
      <c r="H34" s="199"/>
      <c r="I34" s="290">
        <v>1</v>
      </c>
      <c r="J34" s="291">
        <v>66</v>
      </c>
      <c r="K34" s="299">
        <v>21.07767491820066</v>
      </c>
      <c r="L34" s="377">
        <v>21.07767491820066</v>
      </c>
      <c r="M34" s="358"/>
      <c r="N34" s="300">
        <v>18.806489192240441</v>
      </c>
      <c r="O34" s="353">
        <v>18.806489192240441</v>
      </c>
      <c r="P34" s="151"/>
      <c r="Q34" s="300">
        <v>19.151689701421201</v>
      </c>
      <c r="R34" s="353">
        <v>19.151689701421201</v>
      </c>
      <c r="S34" s="230"/>
      <c r="T34" s="230"/>
      <c r="U34" s="230"/>
      <c r="V34" s="230"/>
      <c r="W34" s="230"/>
    </row>
    <row r="35" spans="2:23" x14ac:dyDescent="0.55000000000000004">
      <c r="B35" s="349" t="s">
        <v>91</v>
      </c>
      <c r="C35" s="341" t="s">
        <v>118</v>
      </c>
      <c r="D35" s="297">
        <v>1</v>
      </c>
      <c r="E35" s="291">
        <v>10</v>
      </c>
      <c r="F35" s="299">
        <v>16.643770721955981</v>
      </c>
      <c r="G35" s="353">
        <v>16.643770721955981</v>
      </c>
      <c r="H35" s="199"/>
      <c r="I35" s="290">
        <v>1</v>
      </c>
      <c r="J35" s="291">
        <v>49</v>
      </c>
      <c r="K35" s="299">
        <v>22.6075328675302</v>
      </c>
      <c r="L35" s="377">
        <v>22.6075328675302</v>
      </c>
      <c r="M35" s="358"/>
      <c r="N35" s="300">
        <v>5.4239963735002039</v>
      </c>
      <c r="O35" s="353">
        <v>5.4239963735002039</v>
      </c>
      <c r="P35" s="151"/>
      <c r="Q35" s="300">
        <v>5.5407965621103159</v>
      </c>
      <c r="R35" s="353">
        <v>5.5407965621103159</v>
      </c>
      <c r="S35" s="230"/>
      <c r="T35" s="230"/>
      <c r="U35" s="230"/>
      <c r="V35" s="230"/>
      <c r="W35" s="230"/>
    </row>
    <row r="36" spans="2:23" x14ac:dyDescent="0.55000000000000004">
      <c r="B36" s="349" t="s">
        <v>92</v>
      </c>
      <c r="C36" s="341" t="s">
        <v>119</v>
      </c>
      <c r="D36" s="297">
        <v>1</v>
      </c>
      <c r="E36" s="291">
        <v>1</v>
      </c>
      <c r="F36" s="299">
        <v>17.493848636322163</v>
      </c>
      <c r="G36" s="353">
        <v>17.493848636322163</v>
      </c>
      <c r="H36" s="199"/>
      <c r="I36" s="290">
        <v>1</v>
      </c>
      <c r="J36" s="291">
        <v>27</v>
      </c>
      <c r="K36" s="299">
        <v>23.676601574115701</v>
      </c>
      <c r="L36" s="377">
        <v>23.676601574115701</v>
      </c>
      <c r="M36" s="358"/>
      <c r="N36" s="300">
        <v>11.116458631875535</v>
      </c>
      <c r="O36" s="353">
        <v>11.116458631875535</v>
      </c>
      <c r="P36" s="151"/>
      <c r="Q36" s="300">
        <v>11.340523680569493</v>
      </c>
      <c r="R36" s="353">
        <v>11.340523680569493</v>
      </c>
      <c r="S36" s="230"/>
      <c r="T36" s="230"/>
      <c r="U36" s="230"/>
      <c r="V36" s="230"/>
      <c r="W36" s="230"/>
    </row>
    <row r="37" spans="2:23" x14ac:dyDescent="0.55000000000000004">
      <c r="B37" s="349" t="s">
        <v>93</v>
      </c>
      <c r="C37" s="341" t="s">
        <v>120</v>
      </c>
      <c r="D37" s="297">
        <v>1</v>
      </c>
      <c r="E37" s="291">
        <v>2</v>
      </c>
      <c r="F37" s="299">
        <v>20.204467330519922</v>
      </c>
      <c r="G37" s="353">
        <v>20.204467330519922</v>
      </c>
      <c r="H37" s="199"/>
      <c r="I37" s="290">
        <v>1</v>
      </c>
      <c r="J37" s="291">
        <v>17</v>
      </c>
      <c r="K37" s="299">
        <v>27.027827629345364</v>
      </c>
      <c r="L37" s="377">
        <v>27.027827629345364</v>
      </c>
      <c r="M37" s="358"/>
      <c r="N37" s="300">
        <v>9.1989185344943269</v>
      </c>
      <c r="O37" s="353">
        <v>9.1989185344943269</v>
      </c>
      <c r="P37" s="151"/>
      <c r="Q37" s="300">
        <v>9.3887067789761023</v>
      </c>
      <c r="R37" s="353">
        <v>9.3887067789761023</v>
      </c>
      <c r="S37" s="230"/>
      <c r="T37" s="230"/>
      <c r="U37" s="230"/>
      <c r="V37" s="230"/>
      <c r="W37" s="230"/>
    </row>
    <row r="38" spans="2:23" x14ac:dyDescent="0.55000000000000004">
      <c r="B38" s="349" t="s">
        <v>94</v>
      </c>
      <c r="C38" s="341" t="s">
        <v>121</v>
      </c>
      <c r="D38" s="297">
        <v>1</v>
      </c>
      <c r="E38" s="291">
        <v>1</v>
      </c>
      <c r="F38" s="299">
        <v>20.370194441910741</v>
      </c>
      <c r="G38" s="353">
        <v>20.370194441910741</v>
      </c>
      <c r="H38" s="199"/>
      <c r="I38" s="290">
        <v>1</v>
      </c>
      <c r="J38" s="291">
        <v>11</v>
      </c>
      <c r="K38" s="299">
        <v>27.230663445244023</v>
      </c>
      <c r="L38" s="377">
        <v>27.230663445244023</v>
      </c>
      <c r="M38" s="358"/>
      <c r="N38" s="300">
        <v>12.412626287758542</v>
      </c>
      <c r="O38" s="353">
        <v>12.412626287758542</v>
      </c>
      <c r="P38" s="151"/>
      <c r="Q38" s="300">
        <v>12.659382763147899</v>
      </c>
      <c r="R38" s="353">
        <v>12.659382763147899</v>
      </c>
      <c r="S38" s="230"/>
      <c r="T38" s="230"/>
      <c r="U38" s="230"/>
      <c r="V38" s="230"/>
      <c r="W38" s="230"/>
    </row>
    <row r="39" spans="2:23" x14ac:dyDescent="0.55000000000000004">
      <c r="B39" s="349" t="s">
        <v>95</v>
      </c>
      <c r="C39" s="341" t="s">
        <v>122</v>
      </c>
      <c r="D39" s="297">
        <v>1</v>
      </c>
      <c r="E39" s="291">
        <v>0</v>
      </c>
      <c r="F39" s="299">
        <v>21.816437565933704</v>
      </c>
      <c r="G39" s="353">
        <v>21.816437565933704</v>
      </c>
      <c r="H39" s="199"/>
      <c r="I39" s="290">
        <v>1</v>
      </c>
      <c r="J39" s="291">
        <v>4</v>
      </c>
      <c r="K39" s="299">
        <v>28.983443226813325</v>
      </c>
      <c r="L39" s="377">
        <v>28.983443226813325</v>
      </c>
      <c r="M39" s="358"/>
      <c r="N39" s="300">
        <v>6.3532091405098754</v>
      </c>
      <c r="O39" s="353">
        <v>6.3532091405098754</v>
      </c>
      <c r="P39" s="151"/>
      <c r="Q39" s="300">
        <v>6.4897498450012465</v>
      </c>
      <c r="R39" s="353">
        <v>6.4897498450012465</v>
      </c>
      <c r="S39" s="230"/>
      <c r="T39" s="230"/>
      <c r="U39" s="230"/>
      <c r="V39" s="230"/>
      <c r="W39" s="230"/>
    </row>
    <row r="40" spans="2:23" x14ac:dyDescent="0.55000000000000004">
      <c r="B40" s="349" t="s">
        <v>96</v>
      </c>
      <c r="C40" s="341" t="s">
        <v>123</v>
      </c>
      <c r="D40" s="297">
        <v>1</v>
      </c>
      <c r="E40" s="291">
        <v>0</v>
      </c>
      <c r="F40" s="299">
        <v>23.274896947729463</v>
      </c>
      <c r="G40" s="353">
        <v>23.274896947729463</v>
      </c>
      <c r="H40" s="199"/>
      <c r="I40" s="290">
        <v>1</v>
      </c>
      <c r="J40" s="291">
        <v>5</v>
      </c>
      <c r="K40" s="299">
        <v>30.734288662598157</v>
      </c>
      <c r="L40" s="377">
        <v>30.734288662598157</v>
      </c>
      <c r="M40" s="358"/>
      <c r="N40" s="300">
        <v>6.3717585061828954</v>
      </c>
      <c r="O40" s="353">
        <v>6.3717585061828954</v>
      </c>
      <c r="P40" s="151"/>
      <c r="Q40" s="300">
        <v>6.5082773835233265</v>
      </c>
      <c r="R40" s="353">
        <v>6.5082773835233265</v>
      </c>
      <c r="S40" s="230"/>
      <c r="T40" s="230"/>
      <c r="U40" s="230"/>
      <c r="V40" s="230"/>
      <c r="W40" s="230"/>
    </row>
    <row r="41" spans="2:23" x14ac:dyDescent="0.55000000000000004">
      <c r="B41" s="349" t="s">
        <v>97</v>
      </c>
      <c r="C41" s="341" t="s">
        <v>124</v>
      </c>
      <c r="D41" s="297">
        <v>1</v>
      </c>
      <c r="E41" s="291">
        <v>0</v>
      </c>
      <c r="F41" s="299">
        <v>25.650237862058681</v>
      </c>
      <c r="G41" s="353">
        <v>25.650237862058681</v>
      </c>
      <c r="H41" s="199"/>
      <c r="I41" s="290">
        <v>1</v>
      </c>
      <c r="J41" s="291">
        <v>2</v>
      </c>
      <c r="K41" s="299">
        <v>33.53157827843804</v>
      </c>
      <c r="L41" s="377">
        <v>33.53157827843804</v>
      </c>
      <c r="M41" s="358"/>
      <c r="N41" s="300">
        <v>2.8287253733827278</v>
      </c>
      <c r="O41" s="353">
        <v>2.8287253733827278</v>
      </c>
      <c r="P41" s="151"/>
      <c r="Q41" s="300">
        <v>2.8918366126951662</v>
      </c>
      <c r="R41" s="353">
        <v>2.8918366126951662</v>
      </c>
      <c r="S41" s="230"/>
      <c r="T41" s="230"/>
      <c r="U41" s="230"/>
      <c r="V41" s="230"/>
      <c r="W41" s="230"/>
    </row>
    <row r="42" spans="2:23" x14ac:dyDescent="0.55000000000000004">
      <c r="B42" s="349" t="s">
        <v>98</v>
      </c>
      <c r="C42" s="341" t="s">
        <v>125</v>
      </c>
      <c r="D42" s="297">
        <v>1</v>
      </c>
      <c r="E42" s="291">
        <v>0</v>
      </c>
      <c r="F42" s="299">
        <v>26.325408634548843</v>
      </c>
      <c r="G42" s="353">
        <v>26.325408634548843</v>
      </c>
      <c r="H42" s="199"/>
      <c r="I42" s="290">
        <v>1</v>
      </c>
      <c r="J42" s="291">
        <v>0</v>
      </c>
      <c r="K42" s="299">
        <v>34.314363588239438</v>
      </c>
      <c r="L42" s="377">
        <v>34.314363588239438</v>
      </c>
      <c r="M42" s="358"/>
      <c r="N42" s="300">
        <v>3.1019313282670402</v>
      </c>
      <c r="O42" s="353">
        <v>3.1019313282670402</v>
      </c>
      <c r="P42" s="151"/>
      <c r="Q42" s="300">
        <v>3.1710087392326196</v>
      </c>
      <c r="R42" s="353">
        <v>3.1710087392326196</v>
      </c>
      <c r="S42" s="230"/>
      <c r="T42" s="230"/>
      <c r="U42" s="230"/>
      <c r="V42" s="230"/>
      <c r="W42" s="230"/>
    </row>
    <row r="43" spans="2:23" x14ac:dyDescent="0.55000000000000004">
      <c r="B43" s="349" t="s">
        <v>103</v>
      </c>
      <c r="C43" s="341" t="s">
        <v>126</v>
      </c>
      <c r="D43" s="297">
        <v>1</v>
      </c>
      <c r="E43" s="291">
        <v>0</v>
      </c>
      <c r="F43" s="299">
        <v>28.641711899759919</v>
      </c>
      <c r="G43" s="353">
        <v>28.641711899759919</v>
      </c>
      <c r="H43" s="199"/>
      <c r="I43" s="290">
        <v>1</v>
      </c>
      <c r="J43" s="291">
        <v>1</v>
      </c>
      <c r="K43" s="299">
        <v>36.945765270136562</v>
      </c>
      <c r="L43" s="377">
        <v>36.945765270136562</v>
      </c>
      <c r="M43" s="358"/>
      <c r="N43" s="300">
        <v>3.1019313282670402</v>
      </c>
      <c r="O43" s="353">
        <v>3.1019313282670402</v>
      </c>
      <c r="P43" s="151"/>
      <c r="Q43" s="300">
        <v>3.1710087392326196</v>
      </c>
      <c r="R43" s="353">
        <v>3.1710087392326196</v>
      </c>
      <c r="S43" s="230"/>
      <c r="T43" s="230"/>
      <c r="U43" s="230"/>
      <c r="V43" s="230"/>
      <c r="W43" s="230"/>
    </row>
    <row r="44" spans="2:23" x14ac:dyDescent="0.55000000000000004">
      <c r="B44" s="349" t="s">
        <v>99</v>
      </c>
      <c r="C44" s="341" t="s">
        <v>127</v>
      </c>
      <c r="D44" s="297">
        <v>1</v>
      </c>
      <c r="E44" s="291">
        <v>0</v>
      </c>
      <c r="F44" s="299">
        <v>30.800660167060421</v>
      </c>
      <c r="G44" s="353">
        <v>30.800660167060421</v>
      </c>
      <c r="H44" s="199"/>
      <c r="I44" s="290">
        <v>1</v>
      </c>
      <c r="J44" s="291">
        <v>0</v>
      </c>
      <c r="K44" s="299">
        <v>39.397416535868224</v>
      </c>
      <c r="L44" s="377">
        <v>39.397416535868224</v>
      </c>
      <c r="M44" s="358"/>
      <c r="N44" s="300">
        <v>3.1019313282670402</v>
      </c>
      <c r="O44" s="353">
        <v>3.1019313282670402</v>
      </c>
      <c r="P44" s="151"/>
      <c r="Q44" s="300">
        <v>3.1710087392326196</v>
      </c>
      <c r="R44" s="353">
        <v>3.1710087392326196</v>
      </c>
      <c r="S44" s="230"/>
      <c r="T44" s="230"/>
      <c r="U44" s="230"/>
      <c r="V44" s="230"/>
      <c r="W44" s="230"/>
    </row>
    <row r="45" spans="2:23" x14ac:dyDescent="0.55000000000000004">
      <c r="B45" s="349" t="s">
        <v>100</v>
      </c>
      <c r="C45" s="341" t="s">
        <v>128</v>
      </c>
      <c r="D45" s="297">
        <v>1</v>
      </c>
      <c r="E45" s="291">
        <v>0</v>
      </c>
      <c r="F45" s="299">
        <v>32.913366000835261</v>
      </c>
      <c r="G45" s="353">
        <v>32.913366000835261</v>
      </c>
      <c r="H45" s="199"/>
      <c r="I45" s="290">
        <v>1</v>
      </c>
      <c r="J45" s="291">
        <v>0</v>
      </c>
      <c r="K45" s="299">
        <v>41.42337311711514</v>
      </c>
      <c r="L45" s="377">
        <v>41.42337311711514</v>
      </c>
      <c r="M45" s="358"/>
      <c r="N45" s="300">
        <v>3.1019313282670402</v>
      </c>
      <c r="O45" s="353">
        <v>3.1019313282670402</v>
      </c>
      <c r="P45" s="151"/>
      <c r="Q45" s="300">
        <v>3.1710087392326196</v>
      </c>
      <c r="R45" s="353">
        <v>3.1710087392326196</v>
      </c>
      <c r="S45" s="230"/>
      <c r="T45" s="230"/>
      <c r="U45" s="230"/>
      <c r="V45" s="230"/>
      <c r="W45" s="230"/>
    </row>
    <row r="46" spans="2:23" x14ac:dyDescent="0.55000000000000004">
      <c r="B46" s="349" t="s">
        <v>101</v>
      </c>
      <c r="C46" s="341" t="s">
        <v>129</v>
      </c>
      <c r="D46" s="297">
        <v>1</v>
      </c>
      <c r="E46" s="291">
        <v>0</v>
      </c>
      <c r="F46" s="299">
        <v>28.03726636911632</v>
      </c>
      <c r="G46" s="353">
        <v>28.03726636911632</v>
      </c>
      <c r="H46" s="199"/>
      <c r="I46" s="290">
        <v>1</v>
      </c>
      <c r="J46" s="291">
        <v>0</v>
      </c>
      <c r="K46" s="299">
        <v>36.221196887328034</v>
      </c>
      <c r="L46" s="377">
        <v>36.221196887328034</v>
      </c>
      <c r="M46" s="358"/>
      <c r="N46" s="300">
        <v>3.1019313282670402</v>
      </c>
      <c r="O46" s="353">
        <v>3.1019313282670402</v>
      </c>
      <c r="P46" s="151"/>
      <c r="Q46" s="300">
        <v>3.1710087392326196</v>
      </c>
      <c r="R46" s="353">
        <v>3.1710087392326196</v>
      </c>
      <c r="S46" s="230"/>
      <c r="T46" s="230"/>
      <c r="U46" s="230"/>
      <c r="V46" s="230"/>
      <c r="W46" s="230"/>
    </row>
    <row r="47" spans="2:23" ht="14.7" thickBot="1" x14ac:dyDescent="0.6">
      <c r="B47" s="350" t="s">
        <v>102</v>
      </c>
      <c r="C47" s="375" t="s">
        <v>130</v>
      </c>
      <c r="D47" s="297">
        <v>1</v>
      </c>
      <c r="E47" s="301">
        <v>0</v>
      </c>
      <c r="F47" s="304">
        <v>31.9664043149685</v>
      </c>
      <c r="G47" s="354">
        <v>31.9664043149685</v>
      </c>
      <c r="H47" s="376"/>
      <c r="I47" s="290">
        <v>1</v>
      </c>
      <c r="J47" s="301">
        <v>0</v>
      </c>
      <c r="K47" s="304">
        <v>40.738711065035901</v>
      </c>
      <c r="L47" s="378">
        <v>40.738711065035901</v>
      </c>
      <c r="M47" s="358"/>
      <c r="N47" s="305">
        <v>3.1019313282670402</v>
      </c>
      <c r="O47" s="354">
        <v>3.1019313282670402</v>
      </c>
      <c r="P47" s="359"/>
      <c r="Q47" s="305">
        <v>3.1710087392326196</v>
      </c>
      <c r="R47" s="354">
        <v>3.1710087392326196</v>
      </c>
    </row>
  </sheetData>
  <sheetProtection algorithmName="SHA-512" hashValue="7Grbv2J/vKHakIuIJcN7yjdud6Zb+v5RnXB8BAkyTyH5UhdoypNGekN4RgX003pYB00FeQ7vlmnYErdzb2ToMg==" saltValue="bzw0zn03UZFGPuC5V6t7VQ==" spinCount="100000" sheet="1" objects="1" scenarios="1"/>
  <mergeCells count="7">
    <mergeCell ref="B23:E23"/>
    <mergeCell ref="N23:P23"/>
    <mergeCell ref="B25:L25"/>
    <mergeCell ref="D26:G26"/>
    <mergeCell ref="I26:L26"/>
    <mergeCell ref="N25:R25"/>
    <mergeCell ref="N26:O26"/>
  </mergeCells>
  <dataValidations count="1">
    <dataValidation type="list" allowBlank="1" showInputMessage="1" showErrorMessage="1" sqref="D28:D47 I28:I47" xr:uid="{E381DA74-9CED-4D3E-97CA-4B8B2EEDA21B}">
      <formula1>$Y$26:$Y$27</formula1>
    </dataValidation>
  </dataValidations>
  <hyperlinks>
    <hyperlink ref="B12" r:id="rId1" xr:uid="{120935B0-992B-4F83-A1CE-630F19DDED76}"/>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64383-3A06-4EA6-90D8-969D56F8FEED}">
  <dimension ref="A1:AD209"/>
  <sheetViews>
    <sheetView zoomScale="80" zoomScaleNormal="80" workbookViewId="0">
      <selection sqref="A1:XFD1048576"/>
    </sheetView>
  </sheetViews>
  <sheetFormatPr defaultColWidth="8.83984375" defaultRowHeight="14.4" x14ac:dyDescent="0.55000000000000004"/>
  <cols>
    <col min="1" max="1" width="1.83984375" style="10" customWidth="1"/>
    <col min="2" max="2" width="26.83984375" style="11" customWidth="1"/>
    <col min="3" max="3" width="24.15625" style="11" customWidth="1"/>
    <col min="4" max="4" width="16.578125" style="11" bestFit="1" customWidth="1"/>
    <col min="5" max="5" width="24.578125" style="11" customWidth="1"/>
    <col min="6" max="6" width="14.578125" style="11" customWidth="1"/>
    <col min="7" max="7" width="45" style="11" bestFit="1" customWidth="1"/>
    <col min="8" max="8" width="11.83984375" style="7" customWidth="1"/>
    <col min="9" max="9" width="31.68359375" style="11" customWidth="1"/>
    <col min="10" max="10" width="31.83984375" style="12" customWidth="1"/>
    <col min="11" max="11" width="31.83984375" style="11" customWidth="1"/>
    <col min="12" max="12" width="4.15625" style="11" customWidth="1"/>
    <col min="13" max="13" width="12.578125" style="11" bestFit="1" customWidth="1"/>
    <col min="14" max="30" width="8.83984375" style="10"/>
    <col min="31" max="16384" width="8.83984375" style="11"/>
  </cols>
  <sheetData>
    <row r="1" spans="1:30" s="10" customFormat="1" ht="8.65" customHeight="1" thickBot="1" x14ac:dyDescent="0.6">
      <c r="H1" s="38"/>
      <c r="J1" s="39"/>
    </row>
    <row r="2" spans="1:30" ht="30.9" thickBot="1" x14ac:dyDescent="1.1499999999999999">
      <c r="B2" s="123" t="s">
        <v>172</v>
      </c>
      <c r="C2" s="124"/>
      <c r="D2" s="124"/>
      <c r="E2" s="124"/>
      <c r="F2" s="124"/>
      <c r="G2" s="124"/>
      <c r="H2" s="124"/>
      <c r="I2" s="124"/>
      <c r="J2" s="124"/>
      <c r="K2" s="124"/>
      <c r="L2" s="124"/>
      <c r="M2" s="125"/>
      <c r="AD2" s="10">
        <v>0</v>
      </c>
    </row>
    <row r="3" spans="1:30" s="37" customFormat="1" ht="23.1" x14ac:dyDescent="0.85">
      <c r="A3" s="40"/>
      <c r="B3" s="126" t="s">
        <v>170</v>
      </c>
      <c r="C3" s="127"/>
      <c r="D3" s="127"/>
      <c r="E3" s="127"/>
      <c r="F3" s="127"/>
      <c r="G3" s="127"/>
      <c r="H3" s="127"/>
      <c r="I3" s="127"/>
      <c r="J3" s="127"/>
      <c r="K3" s="127"/>
      <c r="L3" s="127"/>
      <c r="M3" s="128"/>
      <c r="N3" s="40"/>
      <c r="O3" s="40"/>
      <c r="P3" s="40"/>
      <c r="Q3" s="40"/>
      <c r="R3" s="40"/>
      <c r="S3" s="40"/>
      <c r="T3" s="40"/>
      <c r="U3" s="40"/>
      <c r="V3" s="40"/>
      <c r="W3" s="40"/>
      <c r="X3" s="40"/>
      <c r="Y3" s="40"/>
      <c r="Z3" s="40"/>
      <c r="AA3" s="40"/>
      <c r="AB3" s="40"/>
      <c r="AC3" s="40"/>
      <c r="AD3" s="40"/>
    </row>
    <row r="4" spans="1:30" ht="22.9" customHeight="1" x14ac:dyDescent="0.55000000000000004">
      <c r="B4" s="129" t="s">
        <v>171</v>
      </c>
      <c r="C4" s="130"/>
      <c r="D4" s="130"/>
      <c r="E4" s="130"/>
      <c r="F4" s="130"/>
      <c r="G4" s="130"/>
      <c r="H4" s="130"/>
      <c r="I4" s="130"/>
      <c r="J4" s="130"/>
      <c r="K4" s="130"/>
      <c r="L4" s="130"/>
      <c r="M4" s="131"/>
      <c r="AD4" s="10">
        <v>1</v>
      </c>
    </row>
    <row r="5" spans="1:30" ht="22.9" customHeight="1" x14ac:dyDescent="0.55000000000000004">
      <c r="B5" s="45"/>
      <c r="C5" s="6"/>
      <c r="D5" s="6"/>
      <c r="E5" s="6"/>
      <c r="F5" s="6"/>
      <c r="G5" s="6"/>
      <c r="H5" s="42"/>
      <c r="I5" s="6"/>
      <c r="J5" s="5"/>
      <c r="K5" s="6"/>
      <c r="L5" s="6"/>
      <c r="M5" s="43"/>
    </row>
    <row r="6" spans="1:30" x14ac:dyDescent="0.55000000000000004">
      <c r="B6" s="41" t="s">
        <v>45</v>
      </c>
      <c r="C6" s="44">
        <f>' DATA - Farm inputs'!C32</f>
        <v>150000</v>
      </c>
      <c r="D6" s="6"/>
      <c r="E6" s="6"/>
      <c r="F6" s="6"/>
      <c r="G6" s="6"/>
      <c r="H6" s="42"/>
      <c r="I6" s="6"/>
      <c r="J6" s="5"/>
      <c r="K6" s="6"/>
      <c r="L6" s="6"/>
      <c r="M6" s="43"/>
    </row>
    <row r="7" spans="1:30" ht="28.8" x14ac:dyDescent="0.55000000000000004">
      <c r="B7" s="45" t="s">
        <v>44</v>
      </c>
      <c r="C7" s="46" t="str">
        <f>IF(' DATA - Farm inputs'!C32&lt;250000,"LOW",IF(' DATA - Farm inputs'!C32&gt;350000,"HIGH","AVERAGE"))</f>
        <v>LOW</v>
      </c>
      <c r="D7" s="6" t="s">
        <v>51</v>
      </c>
      <c r="E7" s="47" t="s">
        <v>76</v>
      </c>
      <c r="F7" s="48">
        <f>(SUMPRODUCT(F14:F109,K14:K109)/SUM(F14:F109))/100</f>
        <v>0.20234642050571222</v>
      </c>
      <c r="G7" s="6"/>
      <c r="H7" s="42"/>
      <c r="I7" s="6"/>
      <c r="J7" s="5"/>
      <c r="K7" s="6"/>
      <c r="L7" s="6"/>
      <c r="M7" s="43"/>
    </row>
    <row r="8" spans="1:30" ht="45.4" customHeight="1" x14ac:dyDescent="0.55000000000000004">
      <c r="B8" s="49" t="s">
        <v>49</v>
      </c>
      <c r="C8" s="50">
        <f>'Mastitis inputs 0.1'!F23</f>
        <v>1.6</v>
      </c>
      <c r="D8" s="6"/>
      <c r="E8" s="47" t="s">
        <v>77</v>
      </c>
      <c r="F8" s="48">
        <f>(SUMPRODUCT(F114:F209,K114:K209)/SUM(F114:F209))/100</f>
        <v>0.2968638805327018</v>
      </c>
      <c r="G8" s="6"/>
      <c r="H8" s="42"/>
      <c r="I8" s="6"/>
      <c r="J8" s="5"/>
      <c r="K8" s="6"/>
      <c r="L8" s="6"/>
      <c r="M8" s="43"/>
    </row>
    <row r="9" spans="1:30" x14ac:dyDescent="0.55000000000000004">
      <c r="B9" s="51"/>
      <c r="C9" s="46"/>
      <c r="D9" s="6"/>
      <c r="E9" s="6"/>
      <c r="F9" s="6"/>
      <c r="G9" s="6"/>
      <c r="H9" s="42"/>
      <c r="I9" s="6"/>
      <c r="J9" s="5"/>
      <c r="K9" s="6"/>
      <c r="L9" s="6"/>
      <c r="M9" s="43"/>
    </row>
    <row r="10" spans="1:30" x14ac:dyDescent="0.55000000000000004">
      <c r="B10" s="41"/>
      <c r="C10" s="6" t="s">
        <v>33</v>
      </c>
      <c r="D10" s="6"/>
      <c r="E10" s="6"/>
      <c r="F10" s="6"/>
      <c r="G10" s="6"/>
      <c r="H10" s="42"/>
      <c r="I10" s="6"/>
      <c r="J10" s="5"/>
      <c r="K10" s="6"/>
      <c r="L10" s="6"/>
      <c r="M10" s="43"/>
    </row>
    <row r="11" spans="1:30" x14ac:dyDescent="0.55000000000000004">
      <c r="B11" s="41"/>
      <c r="C11" s="6"/>
      <c r="D11" s="6"/>
      <c r="E11" s="6"/>
      <c r="F11" s="6"/>
      <c r="G11" s="6"/>
      <c r="H11" s="42"/>
      <c r="I11" s="6"/>
      <c r="J11" s="5"/>
      <c r="K11" s="6"/>
      <c r="L11" s="6"/>
      <c r="M11" s="43"/>
    </row>
    <row r="12" spans="1:30" x14ac:dyDescent="0.55000000000000004">
      <c r="B12" s="41"/>
      <c r="C12" s="6"/>
      <c r="D12" s="6"/>
      <c r="E12" s="6"/>
      <c r="F12" s="6"/>
      <c r="G12" s="6" t="s">
        <v>41</v>
      </c>
      <c r="H12" s="42"/>
      <c r="I12" s="52">
        <f>SUM(F14:F109)</f>
        <v>239</v>
      </c>
      <c r="J12" s="5"/>
      <c r="K12" s="52"/>
      <c r="L12" s="52"/>
      <c r="M12" s="43"/>
    </row>
    <row r="13" spans="1:30" ht="67.900000000000006" customHeight="1" x14ac:dyDescent="0.55000000000000004">
      <c r="B13" s="41" t="s">
        <v>40</v>
      </c>
      <c r="C13" s="6" t="s">
        <v>34</v>
      </c>
      <c r="D13" s="42" t="s">
        <v>35</v>
      </c>
      <c r="E13" s="53" t="s">
        <v>39</v>
      </c>
      <c r="F13" s="30" t="s">
        <v>36</v>
      </c>
      <c r="G13" s="30" t="s">
        <v>38</v>
      </c>
      <c r="H13" s="54" t="s">
        <v>8</v>
      </c>
      <c r="I13" s="30" t="s">
        <v>52</v>
      </c>
      <c r="J13" s="55" t="s">
        <v>53</v>
      </c>
      <c r="K13" s="30" t="s">
        <v>54</v>
      </c>
      <c r="L13" s="30"/>
      <c r="M13" s="43" t="s">
        <v>60</v>
      </c>
    </row>
    <row r="14" spans="1:30" x14ac:dyDescent="0.55000000000000004">
      <c r="B14" s="121" t="s">
        <v>13</v>
      </c>
      <c r="C14" s="56">
        <v>0.1</v>
      </c>
      <c r="D14" s="57">
        <f>2^(C14-3)*100000</f>
        <v>13397.168281703667</v>
      </c>
      <c r="E14" s="58">
        <f>'Mastitis inputs 0.1'!D28</f>
        <v>0</v>
      </c>
      <c r="F14" s="6">
        <f>'Mastitis inputs 0.1'!E28</f>
        <v>50</v>
      </c>
      <c r="G14" s="5">
        <f>'Mastitis inputs 0.1'!F28</f>
        <v>11.641592131892201</v>
      </c>
      <c r="H14" s="59">
        <f>'Incid. mast. by SCS last test'!C9</f>
        <v>11.641592131892201</v>
      </c>
      <c r="I14" s="60">
        <f>G14</f>
        <v>11.641592131892201</v>
      </c>
      <c r="J14" s="60">
        <f>G14*$C$8</f>
        <v>18.626547411027524</v>
      </c>
      <c r="K14" s="60">
        <f>IF(E14=0,J14,I14)</f>
        <v>18.626547411027524</v>
      </c>
      <c r="L14" s="42"/>
      <c r="M14" s="61">
        <f>(K14/100)*' DATA - Farm inputs'!$C$67</f>
        <v>3.967454598548863</v>
      </c>
      <c r="O14" s="23"/>
    </row>
    <row r="15" spans="1:30" x14ac:dyDescent="0.55000000000000004">
      <c r="B15" s="121"/>
      <c r="C15" s="56">
        <v>0.2</v>
      </c>
      <c r="D15" s="57">
        <f t="shared" ref="D15:D78" si="0">2^(C15-3)*100000</f>
        <v>14358.729437462938</v>
      </c>
      <c r="E15" s="58">
        <f>'Mastitis inputs 0.1'!D29</f>
        <v>0</v>
      </c>
      <c r="F15" s="6">
        <f>'Mastitis inputs 0.1'!E29</f>
        <v>6</v>
      </c>
      <c r="G15" s="5">
        <f>'Mastitis inputs 0.1'!F29</f>
        <v>12.6413353333693</v>
      </c>
      <c r="H15" s="59">
        <f>'Incid. mast. by SCS last test'!C10</f>
        <v>12.6413353333693</v>
      </c>
      <c r="I15" s="60">
        <f t="shared" ref="I15:I78" si="1">G15</f>
        <v>12.6413353333693</v>
      </c>
      <c r="J15" s="60">
        <f t="shared" ref="J15:J78" si="2">G15*$C$8</f>
        <v>20.226136533390882</v>
      </c>
      <c r="K15" s="60">
        <f t="shared" ref="K15:K78" si="3">IF(E15=0,J15,I15)</f>
        <v>20.226136533390882</v>
      </c>
      <c r="L15" s="42"/>
      <c r="M15" s="61">
        <f>(K15/100)*' DATA - Farm inputs'!$C$67</f>
        <v>4.3081670816122575</v>
      </c>
    </row>
    <row r="16" spans="1:30" x14ac:dyDescent="0.55000000000000004">
      <c r="B16" s="121"/>
      <c r="C16" s="56">
        <v>0.3</v>
      </c>
      <c r="D16" s="57">
        <f t="shared" si="0"/>
        <v>15389.305166811451</v>
      </c>
      <c r="E16" s="58">
        <f>'Mastitis inputs 0.1'!D30</f>
        <v>0</v>
      </c>
      <c r="F16" s="6">
        <f>'Mastitis inputs 0.1'!E30</f>
        <v>10</v>
      </c>
      <c r="G16" s="5">
        <f>'Mastitis inputs 0.1'!F30</f>
        <v>11.4710694478129</v>
      </c>
      <c r="H16" s="59">
        <f>'Incid. mast. by SCS last test'!C11</f>
        <v>11.4710694478129</v>
      </c>
      <c r="I16" s="60">
        <f t="shared" si="1"/>
        <v>11.4710694478129</v>
      </c>
      <c r="J16" s="60">
        <f t="shared" si="2"/>
        <v>18.353711116500641</v>
      </c>
      <c r="K16" s="60">
        <f t="shared" si="3"/>
        <v>18.353711116500641</v>
      </c>
      <c r="L16" s="42"/>
      <c r="M16" s="61">
        <f>(K16/100)*' DATA - Farm inputs'!$C$67</f>
        <v>3.9093404678146366</v>
      </c>
    </row>
    <row r="17" spans="2:13" x14ac:dyDescent="0.55000000000000004">
      <c r="B17" s="121"/>
      <c r="C17" s="56">
        <v>0.4</v>
      </c>
      <c r="D17" s="57">
        <f t="shared" si="0"/>
        <v>16493.84888466118</v>
      </c>
      <c r="E17" s="58">
        <f>'Mastitis inputs 0.1'!D31</f>
        <v>0</v>
      </c>
      <c r="F17" s="6">
        <f>'Mastitis inputs 0.1'!E31</f>
        <v>15</v>
      </c>
      <c r="G17" s="5">
        <f>'Mastitis inputs 0.1'!F31</f>
        <v>11.5988896800815</v>
      </c>
      <c r="H17" s="59">
        <f>'Incid. mast. by SCS last test'!C12</f>
        <v>11.5988896800815</v>
      </c>
      <c r="I17" s="60">
        <f t="shared" si="1"/>
        <v>11.5988896800815</v>
      </c>
      <c r="J17" s="60">
        <f t="shared" si="2"/>
        <v>18.558223488130402</v>
      </c>
      <c r="K17" s="60">
        <f t="shared" si="3"/>
        <v>18.558223488130402</v>
      </c>
      <c r="L17" s="42"/>
      <c r="M17" s="61">
        <f>(K17/100)*' DATA - Farm inputs'!$C$67</f>
        <v>3.9529016029717758</v>
      </c>
    </row>
    <row r="18" spans="2:13" x14ac:dyDescent="0.55000000000000004">
      <c r="B18" s="121"/>
      <c r="C18" s="56">
        <v>0.5</v>
      </c>
      <c r="D18" s="57">
        <f t="shared" si="0"/>
        <v>17677.669529663686</v>
      </c>
      <c r="E18" s="58">
        <f>'Mastitis inputs 0.1'!D32</f>
        <v>0</v>
      </c>
      <c r="F18" s="6">
        <f>'Mastitis inputs 0.1'!E32</f>
        <v>5</v>
      </c>
      <c r="G18" s="5">
        <f>'Mastitis inputs 0.1'!F32</f>
        <v>10.910914129066899</v>
      </c>
      <c r="H18" s="59">
        <f>'Incid. mast. by SCS last test'!C13</f>
        <v>10.910914129066899</v>
      </c>
      <c r="I18" s="60">
        <f t="shared" si="1"/>
        <v>10.910914129066899</v>
      </c>
      <c r="J18" s="60">
        <f t="shared" si="2"/>
        <v>17.45746260650704</v>
      </c>
      <c r="K18" s="60">
        <f t="shared" si="3"/>
        <v>17.45746260650704</v>
      </c>
      <c r="L18" s="42"/>
      <c r="M18" s="61">
        <f>(K18/100)*' DATA - Farm inputs'!$C$67</f>
        <v>3.7184395351859996</v>
      </c>
    </row>
    <row r="19" spans="2:13" x14ac:dyDescent="0.55000000000000004">
      <c r="B19" s="121"/>
      <c r="C19" s="56">
        <v>0.6</v>
      </c>
      <c r="D19" s="57">
        <f t="shared" si="0"/>
        <v>18946.457081379976</v>
      </c>
      <c r="E19" s="58">
        <f>'Mastitis inputs 0.1'!D33</f>
        <v>0</v>
      </c>
      <c r="F19" s="6">
        <f>'Mastitis inputs 0.1'!E33</f>
        <v>4</v>
      </c>
      <c r="G19" s="5">
        <f>'Mastitis inputs 0.1'!F33</f>
        <v>12.244774900345499</v>
      </c>
      <c r="H19" s="59">
        <f>'Incid. mast. by SCS last test'!C14</f>
        <v>12.244774900345499</v>
      </c>
      <c r="I19" s="60">
        <f t="shared" si="1"/>
        <v>12.244774900345499</v>
      </c>
      <c r="J19" s="60">
        <f t="shared" si="2"/>
        <v>19.591639840552801</v>
      </c>
      <c r="K19" s="60">
        <f t="shared" si="3"/>
        <v>19.591639840552801</v>
      </c>
      <c r="L19" s="42"/>
      <c r="M19" s="61">
        <f>(K19/100)*' DATA - Farm inputs'!$C$67</f>
        <v>4.1730192860377473</v>
      </c>
    </row>
    <row r="20" spans="2:13" x14ac:dyDescent="0.55000000000000004">
      <c r="B20" s="121"/>
      <c r="C20" s="56">
        <v>0.7</v>
      </c>
      <c r="D20" s="57">
        <f t="shared" si="0"/>
        <v>20306.309908905892</v>
      </c>
      <c r="E20" s="58">
        <f>'Mastitis inputs 0.1'!D34</f>
        <v>0</v>
      </c>
      <c r="F20" s="6">
        <f>'Mastitis inputs 0.1'!E34</f>
        <v>11</v>
      </c>
      <c r="G20" s="5">
        <f>'Mastitis inputs 0.1'!F34</f>
        <v>12.323718899336299</v>
      </c>
      <c r="H20" s="59">
        <f>'Incid. mast. by SCS last test'!C15</f>
        <v>12.323718899336299</v>
      </c>
      <c r="I20" s="60">
        <f t="shared" si="1"/>
        <v>12.323718899336299</v>
      </c>
      <c r="J20" s="60">
        <f t="shared" si="2"/>
        <v>19.71795023893808</v>
      </c>
      <c r="K20" s="60">
        <f t="shared" si="3"/>
        <v>19.71795023893808</v>
      </c>
      <c r="L20" s="42"/>
      <c r="M20" s="61">
        <f>(K20/100)*' DATA - Farm inputs'!$C$67</f>
        <v>4.1999234008938116</v>
      </c>
    </row>
    <row r="21" spans="2:13" x14ac:dyDescent="0.55000000000000004">
      <c r="B21" s="121"/>
      <c r="C21" s="56">
        <v>0.8</v>
      </c>
      <c r="D21" s="57">
        <f t="shared" si="0"/>
        <v>21763.764082403104</v>
      </c>
      <c r="E21" s="58">
        <f>'Mastitis inputs 0.1'!D35</f>
        <v>0</v>
      </c>
      <c r="F21" s="6">
        <f>'Mastitis inputs 0.1'!E35</f>
        <v>5</v>
      </c>
      <c r="G21" s="5">
        <f>'Mastitis inputs 0.1'!F35</f>
        <v>12.132502612023501</v>
      </c>
      <c r="H21" s="59">
        <f>'Incid. mast. by SCS last test'!C16</f>
        <v>12.132502612023501</v>
      </c>
      <c r="I21" s="60">
        <f t="shared" si="1"/>
        <v>12.132502612023501</v>
      </c>
      <c r="J21" s="60">
        <f t="shared" si="2"/>
        <v>19.412004179237602</v>
      </c>
      <c r="K21" s="60">
        <f t="shared" si="3"/>
        <v>19.412004179237602</v>
      </c>
      <c r="L21" s="42"/>
      <c r="M21" s="61">
        <f>(K21/100)*' DATA - Farm inputs'!$C$67</f>
        <v>4.1347568901776093</v>
      </c>
    </row>
    <row r="22" spans="2:13" x14ac:dyDescent="0.55000000000000004">
      <c r="B22" s="121"/>
      <c r="C22" s="56">
        <v>0.9</v>
      </c>
      <c r="D22" s="57">
        <f t="shared" si="0"/>
        <v>23325.824788420185</v>
      </c>
      <c r="E22" s="58">
        <f>'Mastitis inputs 0.1'!D36</f>
        <v>0</v>
      </c>
      <c r="F22" s="6">
        <f>'Mastitis inputs 0.1'!E36</f>
        <v>8</v>
      </c>
      <c r="G22" s="5">
        <f>'Mastitis inputs 0.1'!F36</f>
        <v>11.709568847481</v>
      </c>
      <c r="H22" s="59">
        <f>'Incid. mast. by SCS last test'!C17</f>
        <v>11.709568847481</v>
      </c>
      <c r="I22" s="60">
        <f t="shared" si="1"/>
        <v>11.709568847481</v>
      </c>
      <c r="J22" s="60">
        <f t="shared" si="2"/>
        <v>18.7353101559696</v>
      </c>
      <c r="K22" s="60">
        <f t="shared" si="3"/>
        <v>18.7353101559696</v>
      </c>
      <c r="L22" s="42"/>
      <c r="M22" s="61">
        <f>(K22/100)*' DATA - Farm inputs'!$C$67</f>
        <v>3.9906210632215249</v>
      </c>
    </row>
    <row r="23" spans="2:13" x14ac:dyDescent="0.55000000000000004">
      <c r="B23" s="121"/>
      <c r="C23" s="56">
        <v>1</v>
      </c>
      <c r="D23" s="57">
        <f t="shared" si="0"/>
        <v>25000</v>
      </c>
      <c r="E23" s="58">
        <f>'Mastitis inputs 0.1'!D37</f>
        <v>0</v>
      </c>
      <c r="F23" s="6">
        <f>'Mastitis inputs 0.1'!E37</f>
        <v>6</v>
      </c>
      <c r="G23" s="5">
        <f>'Mastitis inputs 0.1'!F37</f>
        <v>12.2609878225988</v>
      </c>
      <c r="H23" s="59">
        <f>'Incid. mast. by SCS last test'!C18</f>
        <v>12.2609878225988</v>
      </c>
      <c r="I23" s="60">
        <f t="shared" si="1"/>
        <v>12.2609878225988</v>
      </c>
      <c r="J23" s="60">
        <f t="shared" si="2"/>
        <v>19.617580516158082</v>
      </c>
      <c r="K23" s="60">
        <f t="shared" si="3"/>
        <v>19.617580516158082</v>
      </c>
      <c r="L23" s="42"/>
      <c r="M23" s="61">
        <f>(K23/100)*' DATA - Farm inputs'!$C$67</f>
        <v>4.1785446499416716</v>
      </c>
    </row>
    <row r="24" spans="2:13" x14ac:dyDescent="0.55000000000000004">
      <c r="B24" s="121"/>
      <c r="C24" s="56">
        <v>1.1000000000000001</v>
      </c>
      <c r="D24" s="57">
        <f t="shared" si="0"/>
        <v>26794.336563407327</v>
      </c>
      <c r="E24" s="58">
        <f>'Mastitis inputs 0.1'!D38</f>
        <v>0</v>
      </c>
      <c r="F24" s="6">
        <f>'Mastitis inputs 0.1'!E38</f>
        <v>7</v>
      </c>
      <c r="G24" s="5">
        <f>'Mastitis inputs 0.1'!F38</f>
        <v>11.597716266110799</v>
      </c>
      <c r="H24" s="59">
        <f>'Incid. mast. by SCS last test'!C19</f>
        <v>11.597716266110799</v>
      </c>
      <c r="I24" s="60">
        <f t="shared" si="1"/>
        <v>11.597716266110799</v>
      </c>
      <c r="J24" s="60">
        <f t="shared" si="2"/>
        <v>18.55634602577728</v>
      </c>
      <c r="K24" s="60">
        <f t="shared" si="3"/>
        <v>18.55634602577728</v>
      </c>
      <c r="L24" s="42"/>
      <c r="M24" s="61">
        <f>(K24/100)*' DATA - Farm inputs'!$C$67</f>
        <v>3.9525017034905612</v>
      </c>
    </row>
    <row r="25" spans="2:13" x14ac:dyDescent="0.55000000000000004">
      <c r="B25" s="121"/>
      <c r="C25" s="56">
        <v>1.2</v>
      </c>
      <c r="D25" s="57">
        <f t="shared" si="0"/>
        <v>28717.458874925876</v>
      </c>
      <c r="E25" s="58">
        <f>'Mastitis inputs 0.1'!D39</f>
        <v>0</v>
      </c>
      <c r="F25" s="6">
        <f>'Mastitis inputs 0.1'!E39</f>
        <v>6</v>
      </c>
      <c r="G25" s="5">
        <f>'Mastitis inputs 0.1'!F39</f>
        <v>12.454562855399001</v>
      </c>
      <c r="H25" s="59">
        <f>'Incid. mast. by SCS last test'!C20</f>
        <v>12.454562855399001</v>
      </c>
      <c r="I25" s="60">
        <f t="shared" si="1"/>
        <v>12.454562855399001</v>
      </c>
      <c r="J25" s="60">
        <f t="shared" si="2"/>
        <v>19.927300568638401</v>
      </c>
      <c r="K25" s="60">
        <f t="shared" si="3"/>
        <v>19.927300568638401</v>
      </c>
      <c r="L25" s="42"/>
      <c r="M25" s="61">
        <f>(K25/100)*' DATA - Farm inputs'!$C$67</f>
        <v>4.2445150211199794</v>
      </c>
    </row>
    <row r="26" spans="2:13" x14ac:dyDescent="0.55000000000000004">
      <c r="B26" s="121"/>
      <c r="C26" s="56">
        <v>1.3</v>
      </c>
      <c r="D26" s="57">
        <f t="shared" si="0"/>
        <v>30778.610333622906</v>
      </c>
      <c r="E26" s="58">
        <f>'Mastitis inputs 0.1'!D40</f>
        <v>0</v>
      </c>
      <c r="F26" s="6">
        <f>'Mastitis inputs 0.1'!E40</f>
        <v>6</v>
      </c>
      <c r="G26" s="5">
        <f>'Mastitis inputs 0.1'!F40</f>
        <v>11.988055771013</v>
      </c>
      <c r="H26" s="59">
        <f>'Incid. mast. by SCS last test'!C21</f>
        <v>11.988055771013</v>
      </c>
      <c r="I26" s="60">
        <f t="shared" si="1"/>
        <v>11.988055771013</v>
      </c>
      <c r="J26" s="60">
        <f t="shared" si="2"/>
        <v>19.1808892336208</v>
      </c>
      <c r="K26" s="60">
        <f t="shared" si="3"/>
        <v>19.1808892336208</v>
      </c>
      <c r="L26" s="42"/>
      <c r="M26" s="61">
        <f>(K26/100)*' DATA - Farm inputs'!$C$67</f>
        <v>4.0855294067612302</v>
      </c>
    </row>
    <row r="27" spans="2:13" x14ac:dyDescent="0.55000000000000004">
      <c r="B27" s="121"/>
      <c r="C27" s="56">
        <v>1.4</v>
      </c>
      <c r="D27" s="57">
        <f t="shared" si="0"/>
        <v>32987.69776932236</v>
      </c>
      <c r="E27" s="58">
        <f>'Mastitis inputs 0.1'!D41</f>
        <v>0</v>
      </c>
      <c r="F27" s="6">
        <f>'Mastitis inputs 0.1'!E41</f>
        <v>5</v>
      </c>
      <c r="G27" s="5">
        <f>'Mastitis inputs 0.1'!F41</f>
        <v>12.2265562548298</v>
      </c>
      <c r="H27" s="59">
        <f>'Incid. mast. by SCS last test'!C22</f>
        <v>12.2265562548298</v>
      </c>
      <c r="I27" s="60">
        <f t="shared" si="1"/>
        <v>12.2265562548298</v>
      </c>
      <c r="J27" s="60">
        <f t="shared" si="2"/>
        <v>19.562490007727682</v>
      </c>
      <c r="K27" s="60">
        <f t="shared" si="3"/>
        <v>19.562490007727682</v>
      </c>
      <c r="L27" s="42"/>
      <c r="M27" s="61">
        <f>(K27/100)*' DATA - Farm inputs'!$C$67</f>
        <v>4.1668103716459965</v>
      </c>
    </row>
    <row r="28" spans="2:13" x14ac:dyDescent="0.55000000000000004">
      <c r="B28" s="121"/>
      <c r="C28" s="56">
        <v>1.5</v>
      </c>
      <c r="D28" s="57">
        <f t="shared" si="0"/>
        <v>35355.33905932738</v>
      </c>
      <c r="E28" s="58">
        <f>'Mastitis inputs 0.1'!D42</f>
        <v>0</v>
      </c>
      <c r="F28" s="6">
        <f>'Mastitis inputs 0.1'!E42</f>
        <v>2</v>
      </c>
      <c r="G28" s="5">
        <f>'Mastitis inputs 0.1'!F42</f>
        <v>12.6726974668669</v>
      </c>
      <c r="H28" s="59">
        <f>'Incid. mast. by SCS last test'!C23</f>
        <v>12.6726974668669</v>
      </c>
      <c r="I28" s="60">
        <f t="shared" si="1"/>
        <v>12.6726974668669</v>
      </c>
      <c r="J28" s="60">
        <f t="shared" si="2"/>
        <v>20.27631594698704</v>
      </c>
      <c r="K28" s="60">
        <f t="shared" si="3"/>
        <v>20.27631594698704</v>
      </c>
      <c r="L28" s="42"/>
      <c r="M28" s="61">
        <f>(K28/100)*' DATA - Farm inputs'!$C$67</f>
        <v>4.3188552967082394</v>
      </c>
    </row>
    <row r="29" spans="2:13" x14ac:dyDescent="0.55000000000000004">
      <c r="B29" s="121"/>
      <c r="C29" s="56">
        <v>1.6</v>
      </c>
      <c r="D29" s="57">
        <f t="shared" si="0"/>
        <v>37892.914162759953</v>
      </c>
      <c r="E29" s="58">
        <f>'Mastitis inputs 0.1'!D43</f>
        <v>0</v>
      </c>
      <c r="F29" s="6">
        <f>'Mastitis inputs 0.1'!E43</f>
        <v>4</v>
      </c>
      <c r="G29" s="5">
        <f>'Mastitis inputs 0.1'!F43</f>
        <v>12.371216181248</v>
      </c>
      <c r="H29" s="59">
        <f>'Incid. mast. by SCS last test'!C24</f>
        <v>12.371216181248</v>
      </c>
      <c r="I29" s="60">
        <f t="shared" si="1"/>
        <v>12.371216181248</v>
      </c>
      <c r="J29" s="60">
        <f t="shared" si="2"/>
        <v>19.793945889996802</v>
      </c>
      <c r="K29" s="60">
        <f t="shared" si="3"/>
        <v>19.793945889996802</v>
      </c>
      <c r="L29" s="42"/>
      <c r="M29" s="61">
        <f>(K29/100)*' DATA - Farm inputs'!$C$67</f>
        <v>4.2161104745693194</v>
      </c>
    </row>
    <row r="30" spans="2:13" x14ac:dyDescent="0.55000000000000004">
      <c r="B30" s="121"/>
      <c r="C30" s="56">
        <v>1.7</v>
      </c>
      <c r="D30" s="57">
        <f t="shared" si="0"/>
        <v>40612.61981781177</v>
      </c>
      <c r="E30" s="58">
        <f>'Mastitis inputs 0.1'!D44</f>
        <v>0</v>
      </c>
      <c r="F30" s="6">
        <f>'Mastitis inputs 0.1'!E44</f>
        <v>5</v>
      </c>
      <c r="G30" s="5">
        <f>'Mastitis inputs 0.1'!F44</f>
        <v>11.972732659748999</v>
      </c>
      <c r="H30" s="59">
        <f>'Incid. mast. by SCS last test'!C25</f>
        <v>11.972732659748999</v>
      </c>
      <c r="I30" s="60">
        <f t="shared" si="1"/>
        <v>11.972732659748999</v>
      </c>
      <c r="J30" s="60">
        <f t="shared" si="2"/>
        <v>19.156372255598399</v>
      </c>
      <c r="K30" s="60">
        <f t="shared" si="3"/>
        <v>19.156372255598399</v>
      </c>
      <c r="L30" s="42"/>
      <c r="M30" s="61">
        <f>(K30/100)*' DATA - Farm inputs'!$C$67</f>
        <v>4.0803072904424589</v>
      </c>
    </row>
    <row r="31" spans="2:13" x14ac:dyDescent="0.55000000000000004">
      <c r="B31" s="121"/>
      <c r="C31" s="56">
        <v>1.8</v>
      </c>
      <c r="D31" s="57">
        <f t="shared" si="0"/>
        <v>43527.528164806208</v>
      </c>
      <c r="E31" s="58">
        <f>'Mastitis inputs 0.1'!D45</f>
        <v>0</v>
      </c>
      <c r="F31" s="6">
        <f>'Mastitis inputs 0.1'!E45</f>
        <v>4</v>
      </c>
      <c r="G31" s="5">
        <f>'Mastitis inputs 0.1'!F45</f>
        <v>13.0990770303308</v>
      </c>
      <c r="H31" s="59">
        <f>'Incid. mast. by SCS last test'!C26</f>
        <v>13.0990770303308</v>
      </c>
      <c r="I31" s="60">
        <f t="shared" si="1"/>
        <v>13.0990770303308</v>
      </c>
      <c r="J31" s="60">
        <f t="shared" si="2"/>
        <v>20.958523248529282</v>
      </c>
      <c r="K31" s="60">
        <f t="shared" si="3"/>
        <v>20.958523248529282</v>
      </c>
      <c r="L31" s="42"/>
      <c r="M31" s="61">
        <f>(K31/100)*' DATA - Farm inputs'!$C$67</f>
        <v>4.4641654519367373</v>
      </c>
    </row>
    <row r="32" spans="2:13" x14ac:dyDescent="0.55000000000000004">
      <c r="B32" s="121"/>
      <c r="C32" s="56">
        <v>1.9</v>
      </c>
      <c r="D32" s="57">
        <f t="shared" si="0"/>
        <v>46651.649576840369</v>
      </c>
      <c r="E32" s="58">
        <f>'Mastitis inputs 0.1'!D46</f>
        <v>0</v>
      </c>
      <c r="F32" s="6">
        <f>'Mastitis inputs 0.1'!E46</f>
        <v>3</v>
      </c>
      <c r="G32" s="5">
        <f>'Mastitis inputs 0.1'!F46</f>
        <v>12.939785730708699</v>
      </c>
      <c r="H32" s="59">
        <f>'Incid. mast. by SCS last test'!C27</f>
        <v>12.939785730708699</v>
      </c>
      <c r="I32" s="60">
        <f t="shared" si="1"/>
        <v>12.939785730708699</v>
      </c>
      <c r="J32" s="60">
        <f t="shared" si="2"/>
        <v>20.703657169133919</v>
      </c>
      <c r="K32" s="60">
        <f t="shared" si="3"/>
        <v>20.703657169133919</v>
      </c>
      <c r="L32" s="42"/>
      <c r="M32" s="61">
        <f>(K32/100)*' DATA - Farm inputs'!$C$67</f>
        <v>4.4098789770255244</v>
      </c>
    </row>
    <row r="33" spans="2:13" x14ac:dyDescent="0.55000000000000004">
      <c r="B33" s="121"/>
      <c r="C33" s="56">
        <v>2</v>
      </c>
      <c r="D33" s="57">
        <f t="shared" si="0"/>
        <v>50000</v>
      </c>
      <c r="E33" s="58">
        <f>'Mastitis inputs 0.1'!D47</f>
        <v>0</v>
      </c>
      <c r="F33" s="6">
        <f>'Mastitis inputs 0.1'!E47</f>
        <v>6</v>
      </c>
      <c r="G33" s="5">
        <f>'Mastitis inputs 0.1'!F47</f>
        <v>12.678017864684701</v>
      </c>
      <c r="H33" s="59">
        <f>'Incid. mast. by SCS last test'!C28</f>
        <v>12.678017864684701</v>
      </c>
      <c r="I33" s="60">
        <f t="shared" si="1"/>
        <v>12.678017864684701</v>
      </c>
      <c r="J33" s="60">
        <f t="shared" si="2"/>
        <v>20.284828583495525</v>
      </c>
      <c r="K33" s="60">
        <f t="shared" si="3"/>
        <v>20.284828583495525</v>
      </c>
      <c r="L33" s="42"/>
      <c r="M33" s="61">
        <f>(K33/100)*' DATA - Farm inputs'!$C$67</f>
        <v>4.3206684882845474</v>
      </c>
    </row>
    <row r="34" spans="2:13" x14ac:dyDescent="0.55000000000000004">
      <c r="B34" s="121"/>
      <c r="C34" s="56">
        <v>2.1</v>
      </c>
      <c r="D34" s="57">
        <f t="shared" si="0"/>
        <v>53588.673126814654</v>
      </c>
      <c r="E34" s="58">
        <f>'Mastitis inputs 0.1'!D48</f>
        <v>0</v>
      </c>
      <c r="F34" s="6">
        <f>'Mastitis inputs 0.1'!E48</f>
        <v>5</v>
      </c>
      <c r="G34" s="5">
        <f>'Mastitis inputs 0.1'!F48</f>
        <v>13.023320976581401</v>
      </c>
      <c r="H34" s="59">
        <f>'Incid. mast. by SCS last test'!C29</f>
        <v>13.023320976581401</v>
      </c>
      <c r="I34" s="60">
        <f t="shared" si="1"/>
        <v>13.023320976581401</v>
      </c>
      <c r="J34" s="60">
        <f t="shared" si="2"/>
        <v>20.837313562530241</v>
      </c>
      <c r="K34" s="60">
        <f t="shared" si="3"/>
        <v>20.837313562530241</v>
      </c>
      <c r="L34" s="42"/>
      <c r="M34" s="61">
        <f>(K34/100)*' DATA - Farm inputs'!$C$67</f>
        <v>4.4383477888189411</v>
      </c>
    </row>
    <row r="35" spans="2:13" x14ac:dyDescent="0.55000000000000004">
      <c r="B35" s="121"/>
      <c r="C35" s="56">
        <v>2.2000000000000002</v>
      </c>
      <c r="D35" s="57">
        <f t="shared" si="0"/>
        <v>57434.917749851753</v>
      </c>
      <c r="E35" s="58">
        <f>'Mastitis inputs 0.1'!D49</f>
        <v>0</v>
      </c>
      <c r="F35" s="6">
        <f>'Mastitis inputs 0.1'!E49</f>
        <v>4</v>
      </c>
      <c r="G35" s="5">
        <f>'Mastitis inputs 0.1'!F49</f>
        <v>13.3976115479251</v>
      </c>
      <c r="H35" s="59">
        <f>'Incid. mast. by SCS last test'!C30</f>
        <v>13.3976115479251</v>
      </c>
      <c r="I35" s="60">
        <f t="shared" si="1"/>
        <v>13.3976115479251</v>
      </c>
      <c r="J35" s="60">
        <f t="shared" si="2"/>
        <v>21.436178476680162</v>
      </c>
      <c r="K35" s="60">
        <f t="shared" si="3"/>
        <v>21.436178476680162</v>
      </c>
      <c r="L35" s="42"/>
      <c r="M35" s="61">
        <f>(K35/100)*' DATA - Farm inputs'!$C$67</f>
        <v>4.5659060155328746</v>
      </c>
    </row>
    <row r="36" spans="2:13" x14ac:dyDescent="0.55000000000000004">
      <c r="B36" s="121"/>
      <c r="C36" s="56">
        <v>2.2999999999999998</v>
      </c>
      <c r="D36" s="57">
        <f t="shared" si="0"/>
        <v>61557.220667245805</v>
      </c>
      <c r="E36" s="58">
        <f>'Mastitis inputs 0.1'!D50</f>
        <v>0</v>
      </c>
      <c r="F36" s="6">
        <f>'Mastitis inputs 0.1'!E50</f>
        <v>7</v>
      </c>
      <c r="G36" s="5">
        <f>'Mastitis inputs 0.1'!F50</f>
        <v>13.6827599543844</v>
      </c>
      <c r="H36" s="59">
        <f>'Incid. mast. by SCS last test'!C31</f>
        <v>13.6827599543844</v>
      </c>
      <c r="I36" s="60">
        <f t="shared" si="1"/>
        <v>13.6827599543844</v>
      </c>
      <c r="J36" s="60">
        <f t="shared" si="2"/>
        <v>21.89241592701504</v>
      </c>
      <c r="K36" s="60">
        <f t="shared" si="3"/>
        <v>21.89241592701504</v>
      </c>
      <c r="L36" s="42"/>
      <c r="M36" s="61">
        <f>(K36/100)*' DATA - Farm inputs'!$C$67</f>
        <v>4.6630845924542035</v>
      </c>
    </row>
    <row r="37" spans="2:13" x14ac:dyDescent="0.55000000000000004">
      <c r="B37" s="121"/>
      <c r="C37" s="56">
        <v>2.4</v>
      </c>
      <c r="D37" s="57">
        <f t="shared" si="0"/>
        <v>65975.395538644705</v>
      </c>
      <c r="E37" s="58">
        <f>'Mastitis inputs 0.1'!D51</f>
        <v>0</v>
      </c>
      <c r="F37" s="6">
        <f>'Mastitis inputs 0.1'!E51</f>
        <v>3</v>
      </c>
      <c r="G37" s="5">
        <f>'Mastitis inputs 0.1'!F51</f>
        <v>12.9605613963754</v>
      </c>
      <c r="H37" s="59">
        <f>'Incid. mast. by SCS last test'!C32</f>
        <v>12.9605613963754</v>
      </c>
      <c r="I37" s="60">
        <f t="shared" si="1"/>
        <v>12.9605613963754</v>
      </c>
      <c r="J37" s="60">
        <f t="shared" si="2"/>
        <v>20.736898234200641</v>
      </c>
      <c r="K37" s="60">
        <f t="shared" si="3"/>
        <v>20.736898234200641</v>
      </c>
      <c r="L37" s="42"/>
      <c r="M37" s="61">
        <f>(K37/100)*' DATA - Farm inputs'!$C$67</f>
        <v>4.4169593238847362</v>
      </c>
    </row>
    <row r="38" spans="2:13" x14ac:dyDescent="0.55000000000000004">
      <c r="B38" s="121"/>
      <c r="C38" s="56">
        <v>2.5</v>
      </c>
      <c r="D38" s="57">
        <f t="shared" si="0"/>
        <v>70710.678118654745</v>
      </c>
      <c r="E38" s="58">
        <f>'Mastitis inputs 0.1'!D52</f>
        <v>0</v>
      </c>
      <c r="F38" s="6">
        <f>'Mastitis inputs 0.1'!E52</f>
        <v>6</v>
      </c>
      <c r="G38" s="5">
        <f>'Mastitis inputs 0.1'!F52</f>
        <v>13.312440851937598</v>
      </c>
      <c r="H38" s="59">
        <f>'Incid. mast. by SCS last test'!C33</f>
        <v>13.312440851937598</v>
      </c>
      <c r="I38" s="60">
        <f t="shared" si="1"/>
        <v>13.312440851937598</v>
      </c>
      <c r="J38" s="60">
        <f t="shared" si="2"/>
        <v>21.299905363100159</v>
      </c>
      <c r="K38" s="60">
        <f t="shared" si="3"/>
        <v>21.299905363100159</v>
      </c>
      <c r="L38" s="42"/>
      <c r="M38" s="61">
        <f>(K38/100)*' DATA - Farm inputs'!$C$67</f>
        <v>4.5368798423403334</v>
      </c>
    </row>
    <row r="39" spans="2:13" x14ac:dyDescent="0.55000000000000004">
      <c r="B39" s="121"/>
      <c r="C39" s="56">
        <v>2.6</v>
      </c>
      <c r="D39" s="57">
        <f t="shared" si="0"/>
        <v>75785.828325519906</v>
      </c>
      <c r="E39" s="58">
        <f>'Mastitis inputs 0.1'!D53</f>
        <v>0</v>
      </c>
      <c r="F39" s="6">
        <f>'Mastitis inputs 0.1'!E53</f>
        <v>5</v>
      </c>
      <c r="G39" s="5">
        <f>'Mastitis inputs 0.1'!F53</f>
        <v>13.8791749882615</v>
      </c>
      <c r="H39" s="59">
        <f>'Incid. mast. by SCS last test'!C34</f>
        <v>13.8791749882615</v>
      </c>
      <c r="I39" s="60">
        <f t="shared" si="1"/>
        <v>13.8791749882615</v>
      </c>
      <c r="J39" s="60">
        <f t="shared" si="2"/>
        <v>22.2066799812184</v>
      </c>
      <c r="K39" s="60">
        <f t="shared" si="3"/>
        <v>22.2066799812184</v>
      </c>
      <c r="L39" s="42"/>
      <c r="M39" s="61">
        <f>(K39/100)*' DATA - Farm inputs'!$C$67</f>
        <v>4.7300228359995193</v>
      </c>
    </row>
    <row r="40" spans="2:13" x14ac:dyDescent="0.55000000000000004">
      <c r="B40" s="121"/>
      <c r="C40" s="56">
        <v>2.7</v>
      </c>
      <c r="D40" s="57">
        <f t="shared" si="0"/>
        <v>81225.239635623569</v>
      </c>
      <c r="E40" s="58">
        <f>'Mastitis inputs 0.1'!D54</f>
        <v>0</v>
      </c>
      <c r="F40" s="6">
        <f>'Mastitis inputs 0.1'!E54</f>
        <v>5</v>
      </c>
      <c r="G40" s="5">
        <f>'Mastitis inputs 0.1'!F54</f>
        <v>14.384470626822399</v>
      </c>
      <c r="H40" s="59">
        <f>'Incid. mast. by SCS last test'!C35</f>
        <v>14.384470626822399</v>
      </c>
      <c r="I40" s="60">
        <f t="shared" si="1"/>
        <v>14.384470626822399</v>
      </c>
      <c r="J40" s="60">
        <f t="shared" si="2"/>
        <v>23.015153002915838</v>
      </c>
      <c r="K40" s="60">
        <f t="shared" si="3"/>
        <v>23.015153002915838</v>
      </c>
      <c r="L40" s="42"/>
      <c r="M40" s="61">
        <f>(K40/100)*' DATA - Farm inputs'!$C$67</f>
        <v>4.9022275896210736</v>
      </c>
    </row>
    <row r="41" spans="2:13" x14ac:dyDescent="0.55000000000000004">
      <c r="B41" s="121"/>
      <c r="C41" s="56">
        <v>2.8</v>
      </c>
      <c r="D41" s="57">
        <f t="shared" si="0"/>
        <v>87055.056329612416</v>
      </c>
      <c r="E41" s="58">
        <f>'Mastitis inputs 0.1'!D55</f>
        <v>0</v>
      </c>
      <c r="F41" s="6">
        <f>'Mastitis inputs 0.1'!E55</f>
        <v>3</v>
      </c>
      <c r="G41" s="5">
        <f>'Mastitis inputs 0.1'!F55</f>
        <v>13.906414783477899</v>
      </c>
      <c r="H41" s="59">
        <f>'Incid. mast. by SCS last test'!C36</f>
        <v>13.906414783477899</v>
      </c>
      <c r="I41" s="60">
        <f t="shared" si="1"/>
        <v>13.906414783477899</v>
      </c>
      <c r="J41" s="60">
        <f t="shared" si="2"/>
        <v>22.250263653564641</v>
      </c>
      <c r="K41" s="60">
        <f t="shared" si="3"/>
        <v>22.250263653564641</v>
      </c>
      <c r="L41" s="42"/>
      <c r="M41" s="61">
        <f>(K41/100)*' DATA - Farm inputs'!$C$67</f>
        <v>4.7393061582092688</v>
      </c>
    </row>
    <row r="42" spans="2:13" x14ac:dyDescent="0.55000000000000004">
      <c r="B42" s="121"/>
      <c r="C42" s="56">
        <v>2.9</v>
      </c>
      <c r="D42" s="57">
        <f t="shared" si="0"/>
        <v>93303.299153680739</v>
      </c>
      <c r="E42" s="58">
        <f>'Mastitis inputs 0.1'!D56</f>
        <v>0</v>
      </c>
      <c r="F42" s="6">
        <f>'Mastitis inputs 0.1'!E56</f>
        <v>2</v>
      </c>
      <c r="G42" s="5">
        <f>'Mastitis inputs 0.1'!F56</f>
        <v>14.871362411114999</v>
      </c>
      <c r="H42" s="59">
        <f>'Incid. mast. by SCS last test'!C37</f>
        <v>14.871362411114999</v>
      </c>
      <c r="I42" s="60">
        <f t="shared" si="1"/>
        <v>14.871362411114999</v>
      </c>
      <c r="J42" s="60">
        <f t="shared" si="2"/>
        <v>23.794179857784002</v>
      </c>
      <c r="K42" s="60">
        <f t="shared" si="3"/>
        <v>23.794179857784002</v>
      </c>
      <c r="L42" s="42"/>
      <c r="M42" s="61">
        <f>(K42/100)*' DATA - Farm inputs'!$C$67</f>
        <v>5.0681603097079924</v>
      </c>
    </row>
    <row r="43" spans="2:13" x14ac:dyDescent="0.55000000000000004">
      <c r="B43" s="121"/>
      <c r="C43" s="56">
        <v>3</v>
      </c>
      <c r="D43" s="57">
        <f t="shared" si="0"/>
        <v>100000</v>
      </c>
      <c r="E43" s="58">
        <f>'Mastitis inputs 0.1'!D57</f>
        <v>0</v>
      </c>
      <c r="F43" s="6">
        <f>'Mastitis inputs 0.1'!E57</f>
        <v>2</v>
      </c>
      <c r="G43" s="5">
        <f>'Mastitis inputs 0.1'!F57</f>
        <v>15.411060266562702</v>
      </c>
      <c r="H43" s="59">
        <f>'Incid. mast. by SCS last test'!C38</f>
        <v>15.411060266562702</v>
      </c>
      <c r="I43" s="60">
        <f t="shared" si="1"/>
        <v>15.411060266562702</v>
      </c>
      <c r="J43" s="60">
        <f t="shared" si="2"/>
        <v>24.657696426500323</v>
      </c>
      <c r="K43" s="60">
        <f t="shared" si="3"/>
        <v>24.657696426500323</v>
      </c>
      <c r="L43" s="42"/>
      <c r="M43" s="61">
        <f>(K43/100)*' DATA - Farm inputs'!$C$67</f>
        <v>5.2520893388445691</v>
      </c>
    </row>
    <row r="44" spans="2:13" x14ac:dyDescent="0.55000000000000004">
      <c r="B44" s="121"/>
      <c r="C44" s="56">
        <v>3.1</v>
      </c>
      <c r="D44" s="57">
        <f t="shared" si="0"/>
        <v>107177.34625362931</v>
      </c>
      <c r="E44" s="58">
        <f>'Mastitis inputs 0.1'!D58</f>
        <v>0</v>
      </c>
      <c r="F44" s="6">
        <f>'Mastitis inputs 0.1'!E58</f>
        <v>5</v>
      </c>
      <c r="G44" s="5">
        <f>'Mastitis inputs 0.1'!F58</f>
        <v>14.730165061295999</v>
      </c>
      <c r="H44" s="59">
        <f>'Incid. mast. by SCS last test'!C39</f>
        <v>14.730165061295999</v>
      </c>
      <c r="I44" s="60">
        <f t="shared" si="1"/>
        <v>14.730165061295999</v>
      </c>
      <c r="J44" s="60">
        <f t="shared" si="2"/>
        <v>23.568264098073598</v>
      </c>
      <c r="K44" s="60">
        <f t="shared" si="3"/>
        <v>23.568264098073598</v>
      </c>
      <c r="L44" s="42"/>
      <c r="M44" s="61">
        <f>(K44/100)*' DATA - Farm inputs'!$C$67</f>
        <v>5.020040252889677</v>
      </c>
    </row>
    <row r="45" spans="2:13" x14ac:dyDescent="0.55000000000000004">
      <c r="B45" s="121"/>
      <c r="C45" s="56">
        <v>3.2</v>
      </c>
      <c r="D45" s="57">
        <f t="shared" si="0"/>
        <v>114869.83549970351</v>
      </c>
      <c r="E45" s="58">
        <f>'Mastitis inputs 0.1'!D59</f>
        <v>0</v>
      </c>
      <c r="F45" s="6">
        <f>'Mastitis inputs 0.1'!E59</f>
        <v>5</v>
      </c>
      <c r="G45" s="5">
        <f>'Mastitis inputs 0.1'!F59</f>
        <v>15.6571609551013</v>
      </c>
      <c r="H45" s="59">
        <f>'Incid. mast. by SCS last test'!C40</f>
        <v>15.6571609551013</v>
      </c>
      <c r="I45" s="60">
        <f t="shared" si="1"/>
        <v>15.6571609551013</v>
      </c>
      <c r="J45" s="60">
        <f t="shared" si="2"/>
        <v>25.051457528162082</v>
      </c>
      <c r="K45" s="60">
        <f t="shared" si="3"/>
        <v>25.051457528162082</v>
      </c>
      <c r="L45" s="42"/>
      <c r="M45" s="61">
        <f>(K45/100)*' DATA - Farm inputs'!$C$67</f>
        <v>5.3359604534985232</v>
      </c>
    </row>
    <row r="46" spans="2:13" x14ac:dyDescent="0.55000000000000004">
      <c r="B46" s="121"/>
      <c r="C46" s="56">
        <v>3.3</v>
      </c>
      <c r="D46" s="57">
        <f t="shared" si="0"/>
        <v>123114.44133449161</v>
      </c>
      <c r="E46" s="58">
        <f>'Mastitis inputs 0.1'!D60</f>
        <v>0</v>
      </c>
      <c r="F46" s="6">
        <f>'Mastitis inputs 0.1'!E60</f>
        <v>1</v>
      </c>
      <c r="G46" s="5">
        <f>'Mastitis inputs 0.1'!F60</f>
        <v>14.955794819948002</v>
      </c>
      <c r="H46" s="59">
        <f>'Incid. mast. by SCS last test'!C41</f>
        <v>14.955794819948002</v>
      </c>
      <c r="I46" s="60">
        <f t="shared" si="1"/>
        <v>14.955794819948002</v>
      </c>
      <c r="J46" s="60">
        <f t="shared" si="2"/>
        <v>23.929271711916805</v>
      </c>
      <c r="K46" s="60">
        <f t="shared" si="3"/>
        <v>23.929271711916805</v>
      </c>
      <c r="L46" s="42"/>
      <c r="M46" s="61">
        <f>(K46/100)*' DATA - Farm inputs'!$C$67</f>
        <v>5.0969348746382801</v>
      </c>
    </row>
    <row r="47" spans="2:13" x14ac:dyDescent="0.55000000000000004">
      <c r="B47" s="121"/>
      <c r="C47" s="56">
        <v>3.4</v>
      </c>
      <c r="D47" s="57">
        <f t="shared" si="0"/>
        <v>131950.79107728941</v>
      </c>
      <c r="E47" s="58">
        <f>'Mastitis inputs 0.1'!D61</f>
        <v>0</v>
      </c>
      <c r="F47" s="6">
        <f>'Mastitis inputs 0.1'!E61</f>
        <v>2</v>
      </c>
      <c r="G47" s="5">
        <f>'Mastitis inputs 0.1'!F61</f>
        <v>15.6690671140845</v>
      </c>
      <c r="H47" s="59">
        <f>'Incid. mast. by SCS last test'!C42</f>
        <v>15.6690671140845</v>
      </c>
      <c r="I47" s="60">
        <f t="shared" si="1"/>
        <v>15.6690671140845</v>
      </c>
      <c r="J47" s="60">
        <f t="shared" si="2"/>
        <v>25.070507382535201</v>
      </c>
      <c r="K47" s="60">
        <f t="shared" si="3"/>
        <v>25.070507382535201</v>
      </c>
      <c r="L47" s="42"/>
      <c r="M47" s="61">
        <f>(K47/100)*' DATA - Farm inputs'!$C$67</f>
        <v>5.3400180724799977</v>
      </c>
    </row>
    <row r="48" spans="2:13" x14ac:dyDescent="0.55000000000000004">
      <c r="B48" s="121"/>
      <c r="C48" s="56">
        <v>3.5</v>
      </c>
      <c r="D48" s="57">
        <f t="shared" si="0"/>
        <v>141421.35623730952</v>
      </c>
      <c r="E48" s="58">
        <f>'Mastitis inputs 0.1'!D62</f>
        <v>0</v>
      </c>
      <c r="F48" s="6">
        <f>'Mastitis inputs 0.1'!E62</f>
        <v>2</v>
      </c>
      <c r="G48" s="5">
        <f>'Mastitis inputs 0.1'!F62</f>
        <v>16.1749332612433</v>
      </c>
      <c r="H48" s="59">
        <f>'Incid. mast. by SCS last test'!C43</f>
        <v>16.1749332612433</v>
      </c>
      <c r="I48" s="60">
        <f t="shared" si="1"/>
        <v>16.1749332612433</v>
      </c>
      <c r="J48" s="60">
        <f t="shared" si="2"/>
        <v>25.879893217989281</v>
      </c>
      <c r="K48" s="60">
        <f t="shared" si="3"/>
        <v>25.879893217989281</v>
      </c>
      <c r="L48" s="42"/>
      <c r="M48" s="61">
        <f>(K48/100)*' DATA - Farm inputs'!$C$67</f>
        <v>5.5124172554317168</v>
      </c>
    </row>
    <row r="49" spans="2:13" x14ac:dyDescent="0.55000000000000004">
      <c r="B49" s="121"/>
      <c r="C49" s="56">
        <v>3.6</v>
      </c>
      <c r="D49" s="57">
        <f t="shared" si="0"/>
        <v>151571.65665103981</v>
      </c>
      <c r="E49" s="58">
        <f>'Mastitis inputs 0.1'!D63</f>
        <v>0</v>
      </c>
      <c r="F49" s="6">
        <f>'Mastitis inputs 0.1'!E63</f>
        <v>3</v>
      </c>
      <c r="G49" s="5">
        <f>'Mastitis inputs 0.1'!F63</f>
        <v>16.8023077633732</v>
      </c>
      <c r="H49" s="59">
        <f>'Incid. mast. by SCS last test'!C44</f>
        <v>16.8023077633732</v>
      </c>
      <c r="I49" s="60">
        <f t="shared" si="1"/>
        <v>16.8023077633732</v>
      </c>
      <c r="J49" s="60">
        <f t="shared" si="2"/>
        <v>26.883692421397122</v>
      </c>
      <c r="K49" s="60">
        <f t="shared" si="3"/>
        <v>26.883692421397122</v>
      </c>
      <c r="L49" s="42"/>
      <c r="M49" s="61">
        <f>(K49/100)*' DATA - Farm inputs'!$C$67</f>
        <v>5.7262264857575866</v>
      </c>
    </row>
    <row r="50" spans="2:13" x14ac:dyDescent="0.55000000000000004">
      <c r="B50" s="121"/>
      <c r="C50" s="56">
        <v>3.7</v>
      </c>
      <c r="D50" s="57">
        <f t="shared" si="0"/>
        <v>162450.47927124711</v>
      </c>
      <c r="E50" s="58">
        <f>'Mastitis inputs 0.1'!D64</f>
        <v>0</v>
      </c>
      <c r="F50" s="6">
        <f>'Mastitis inputs 0.1'!E64</f>
        <v>1</v>
      </c>
      <c r="G50" s="5">
        <f>'Mastitis inputs 0.1'!F64</f>
        <v>16.082273513847099</v>
      </c>
      <c r="H50" s="59">
        <f>'Incid. mast. by SCS last test'!C45</f>
        <v>16.082273513847099</v>
      </c>
      <c r="I50" s="60">
        <f t="shared" si="1"/>
        <v>16.082273513847099</v>
      </c>
      <c r="J50" s="60">
        <f t="shared" si="2"/>
        <v>25.731637622155361</v>
      </c>
      <c r="K50" s="60">
        <f t="shared" si="3"/>
        <v>25.731637622155361</v>
      </c>
      <c r="L50" s="42"/>
      <c r="M50" s="61">
        <f>(K50/100)*' DATA - Farm inputs'!$C$67</f>
        <v>5.4808388135190924</v>
      </c>
    </row>
    <row r="51" spans="2:13" x14ac:dyDescent="0.55000000000000004">
      <c r="B51" s="121"/>
      <c r="C51" s="56">
        <v>3.8</v>
      </c>
      <c r="D51" s="57">
        <f t="shared" si="0"/>
        <v>174110.1126592248</v>
      </c>
      <c r="E51" s="58">
        <f>'Mastitis inputs 0.1'!D65</f>
        <v>0</v>
      </c>
      <c r="F51" s="6">
        <f>'Mastitis inputs 0.1'!E65</f>
        <v>3</v>
      </c>
      <c r="G51" s="5">
        <f>'Mastitis inputs 0.1'!F65</f>
        <v>17.3476874787269</v>
      </c>
      <c r="H51" s="59">
        <f>'Incid. mast. by SCS last test'!C46</f>
        <v>17.3476874787269</v>
      </c>
      <c r="I51" s="60">
        <f t="shared" si="1"/>
        <v>17.3476874787269</v>
      </c>
      <c r="J51" s="60">
        <f t="shared" si="2"/>
        <v>27.756299965963041</v>
      </c>
      <c r="K51" s="60">
        <f t="shared" si="3"/>
        <v>27.756299965963041</v>
      </c>
      <c r="L51" s="42"/>
      <c r="M51" s="61">
        <f>(K51/100)*' DATA - Farm inputs'!$C$67</f>
        <v>5.9120918927501283</v>
      </c>
    </row>
    <row r="52" spans="2:13" x14ac:dyDescent="0.55000000000000004">
      <c r="B52" s="121"/>
      <c r="C52" s="56">
        <v>3.9</v>
      </c>
      <c r="D52" s="57">
        <f t="shared" si="0"/>
        <v>186606.59830736148</v>
      </c>
      <c r="E52" s="58">
        <f>'Mastitis inputs 0.1'!D66</f>
        <v>0</v>
      </c>
      <c r="F52" s="6">
        <f>'Mastitis inputs 0.1'!E66</f>
        <v>2</v>
      </c>
      <c r="G52" s="5">
        <f>'Mastitis inputs 0.1'!F66</f>
        <v>16.3373497510626</v>
      </c>
      <c r="H52" s="59">
        <f>'Incid. mast. by SCS last test'!C47</f>
        <v>16.3373497510626</v>
      </c>
      <c r="I52" s="60">
        <f t="shared" si="1"/>
        <v>16.3373497510626</v>
      </c>
      <c r="J52" s="60">
        <f t="shared" si="2"/>
        <v>26.139759601700163</v>
      </c>
      <c r="K52" s="60">
        <f t="shared" si="3"/>
        <v>26.139759601700163</v>
      </c>
      <c r="L52" s="42"/>
      <c r="M52" s="61">
        <f>(K52/100)*' DATA - Farm inputs'!$C$67</f>
        <v>5.5677687951621353</v>
      </c>
    </row>
    <row r="53" spans="2:13" x14ac:dyDescent="0.55000000000000004">
      <c r="B53" s="121"/>
      <c r="C53" s="56">
        <v>4</v>
      </c>
      <c r="D53" s="57">
        <f t="shared" si="0"/>
        <v>200000</v>
      </c>
      <c r="E53" s="58">
        <f>'Mastitis inputs 0.1'!D67</f>
        <v>1</v>
      </c>
      <c r="F53" s="6">
        <f>'Mastitis inputs 0.1'!E67</f>
        <v>1</v>
      </c>
      <c r="G53" s="5">
        <f>'Mastitis inputs 0.1'!F67</f>
        <v>16.649235102770099</v>
      </c>
      <c r="H53" s="59">
        <f>'Incid. mast. by SCS last test'!C48</f>
        <v>16.649235102770099</v>
      </c>
      <c r="I53" s="60">
        <f t="shared" si="1"/>
        <v>16.649235102770099</v>
      </c>
      <c r="J53" s="60">
        <f t="shared" si="2"/>
        <v>26.638776164432159</v>
      </c>
      <c r="K53" s="60">
        <f t="shared" si="3"/>
        <v>16.649235102770099</v>
      </c>
      <c r="L53" s="42"/>
      <c r="M53" s="61">
        <f>(K53/100)*' DATA - Farm inputs'!$C$67</f>
        <v>3.5462870768900312</v>
      </c>
    </row>
    <row r="54" spans="2:13" x14ac:dyDescent="0.55000000000000004">
      <c r="B54" s="121"/>
      <c r="C54" s="56">
        <v>4.0999999999999996</v>
      </c>
      <c r="D54" s="57">
        <f t="shared" si="0"/>
        <v>214354.69250725859</v>
      </c>
      <c r="E54" s="58">
        <f>'Mastitis inputs 0.1'!D68</f>
        <v>1</v>
      </c>
      <c r="F54" s="6">
        <f>'Mastitis inputs 0.1'!E68</f>
        <v>1</v>
      </c>
      <c r="G54" s="5">
        <f>'Mastitis inputs 0.1'!F68</f>
        <v>17.672950475134002</v>
      </c>
      <c r="H54" s="59">
        <f>'Incid. mast. by SCS last test'!C49</f>
        <v>17.672950475134002</v>
      </c>
      <c r="I54" s="60">
        <f t="shared" si="1"/>
        <v>17.672950475134002</v>
      </c>
      <c r="J54" s="60">
        <f t="shared" si="2"/>
        <v>28.276720760214403</v>
      </c>
      <c r="K54" s="60">
        <f t="shared" si="3"/>
        <v>17.672950475134002</v>
      </c>
      <c r="L54" s="42"/>
      <c r="M54" s="61">
        <f>(K54/100)*' DATA - Farm inputs'!$C$67</f>
        <v>3.7643384512035425</v>
      </c>
    </row>
    <row r="55" spans="2:13" x14ac:dyDescent="0.55000000000000004">
      <c r="B55" s="121"/>
      <c r="C55" s="56">
        <v>4.2</v>
      </c>
      <c r="D55" s="57">
        <f t="shared" si="0"/>
        <v>229739.67099940701</v>
      </c>
      <c r="E55" s="58">
        <f>'Mastitis inputs 0.1'!D69</f>
        <v>1</v>
      </c>
      <c r="F55" s="6">
        <f>'Mastitis inputs 0.1'!E69</f>
        <v>0</v>
      </c>
      <c r="G55" s="5">
        <f>'Mastitis inputs 0.1'!F69</f>
        <v>17.446618471266301</v>
      </c>
      <c r="H55" s="59">
        <f>'Incid. mast. by SCS last test'!C50</f>
        <v>17.446618471266301</v>
      </c>
      <c r="I55" s="60">
        <f t="shared" si="1"/>
        <v>17.446618471266301</v>
      </c>
      <c r="J55" s="60">
        <f t="shared" si="2"/>
        <v>27.914589554026083</v>
      </c>
      <c r="K55" s="60">
        <f t="shared" si="3"/>
        <v>17.446618471266301</v>
      </c>
      <c r="L55" s="42"/>
      <c r="M55" s="61">
        <f>(K55/100)*' DATA - Farm inputs'!$C$67</f>
        <v>3.7161297343797224</v>
      </c>
    </row>
    <row r="56" spans="2:13" x14ac:dyDescent="0.55000000000000004">
      <c r="B56" s="121"/>
      <c r="C56" s="56">
        <v>4.3</v>
      </c>
      <c r="D56" s="57">
        <f t="shared" si="0"/>
        <v>246228.88266898322</v>
      </c>
      <c r="E56" s="58">
        <f>'Mastitis inputs 0.1'!D70</f>
        <v>1</v>
      </c>
      <c r="F56" s="6">
        <f>'Mastitis inputs 0.1'!E70</f>
        <v>0</v>
      </c>
      <c r="G56" s="5">
        <f>'Mastitis inputs 0.1'!F70</f>
        <v>17.515959820476702</v>
      </c>
      <c r="H56" s="59">
        <f>'Incid. mast. by SCS last test'!C51</f>
        <v>17.515959820476702</v>
      </c>
      <c r="I56" s="60">
        <f t="shared" si="1"/>
        <v>17.515959820476702</v>
      </c>
      <c r="J56" s="60">
        <f t="shared" si="2"/>
        <v>28.025535712762725</v>
      </c>
      <c r="K56" s="60">
        <f t="shared" si="3"/>
        <v>17.515959820476702</v>
      </c>
      <c r="L56" s="42"/>
      <c r="M56" s="61">
        <f>(K56/100)*' DATA - Farm inputs'!$C$67</f>
        <v>3.7308994417615375</v>
      </c>
    </row>
    <row r="57" spans="2:13" x14ac:dyDescent="0.55000000000000004">
      <c r="B57" s="121"/>
      <c r="C57" s="56">
        <v>4.4000000000000004</v>
      </c>
      <c r="D57" s="57">
        <f t="shared" si="0"/>
        <v>263901.58215457894</v>
      </c>
      <c r="E57" s="58">
        <f>'Mastitis inputs 0.1'!D71</f>
        <v>1</v>
      </c>
      <c r="F57" s="6">
        <f>'Mastitis inputs 0.1'!E71</f>
        <v>0</v>
      </c>
      <c r="G57" s="5">
        <f>'Mastitis inputs 0.1'!F71</f>
        <v>17.613451177074797</v>
      </c>
      <c r="H57" s="59">
        <f>'Incid. mast. by SCS last test'!C52</f>
        <v>17.613451177074797</v>
      </c>
      <c r="I57" s="60">
        <f t="shared" si="1"/>
        <v>17.613451177074797</v>
      </c>
      <c r="J57" s="60">
        <f t="shared" si="2"/>
        <v>28.181521883319675</v>
      </c>
      <c r="K57" s="60">
        <f t="shared" si="3"/>
        <v>17.613451177074797</v>
      </c>
      <c r="L57" s="42"/>
      <c r="M57" s="61">
        <f>(K57/100)*' DATA - Farm inputs'!$C$67</f>
        <v>3.7516651007169317</v>
      </c>
    </row>
    <row r="58" spans="2:13" x14ac:dyDescent="0.55000000000000004">
      <c r="B58" s="121"/>
      <c r="C58" s="56">
        <v>4.5</v>
      </c>
      <c r="D58" s="57">
        <f t="shared" si="0"/>
        <v>282842.71247461898</v>
      </c>
      <c r="E58" s="58">
        <f>'Mastitis inputs 0.1'!D72</f>
        <v>1</v>
      </c>
      <c r="F58" s="6">
        <f>'Mastitis inputs 0.1'!E72</f>
        <v>0</v>
      </c>
      <c r="G58" s="5">
        <f>'Mastitis inputs 0.1'!F72</f>
        <v>17.220263237659001</v>
      </c>
      <c r="H58" s="59">
        <f>'Incid. mast. by SCS last test'!C53</f>
        <v>17.220263237659001</v>
      </c>
      <c r="I58" s="60">
        <f t="shared" si="1"/>
        <v>17.220263237659001</v>
      </c>
      <c r="J58" s="60">
        <f t="shared" si="2"/>
        <v>27.552421180254402</v>
      </c>
      <c r="K58" s="60">
        <f t="shared" si="3"/>
        <v>17.220263237659001</v>
      </c>
      <c r="L58" s="42"/>
      <c r="M58" s="61">
        <f>(K58/100)*' DATA - Farm inputs'!$C$67</f>
        <v>3.6679160696213673</v>
      </c>
    </row>
    <row r="59" spans="2:13" x14ac:dyDescent="0.55000000000000004">
      <c r="B59" s="121"/>
      <c r="C59" s="56">
        <v>4.5999999999999996</v>
      </c>
      <c r="D59" s="57">
        <f t="shared" si="0"/>
        <v>303143.31330207951</v>
      </c>
      <c r="E59" s="58">
        <f>'Mastitis inputs 0.1'!D73</f>
        <v>1</v>
      </c>
      <c r="F59" s="6">
        <f>'Mastitis inputs 0.1'!E73</f>
        <v>1</v>
      </c>
      <c r="G59" s="5">
        <f>'Mastitis inputs 0.1'!F73</f>
        <v>19.0588916957125</v>
      </c>
      <c r="H59" s="59">
        <f>'Incid. mast. by SCS last test'!C54</f>
        <v>19.0588916957125</v>
      </c>
      <c r="I59" s="60">
        <f t="shared" si="1"/>
        <v>19.0588916957125</v>
      </c>
      <c r="J59" s="60">
        <f t="shared" si="2"/>
        <v>30.494226713140002</v>
      </c>
      <c r="K59" s="60">
        <f t="shared" si="3"/>
        <v>19.0588916957125</v>
      </c>
      <c r="L59" s="42"/>
      <c r="M59" s="61">
        <f>(K59/100)*' DATA - Farm inputs'!$C$67</f>
        <v>4.059543931186762</v>
      </c>
    </row>
    <row r="60" spans="2:13" x14ac:dyDescent="0.55000000000000004">
      <c r="B60" s="121"/>
      <c r="C60" s="56">
        <v>4.7</v>
      </c>
      <c r="D60" s="57">
        <f t="shared" si="0"/>
        <v>324900.95854249428</v>
      </c>
      <c r="E60" s="58">
        <f>'Mastitis inputs 0.1'!D74</f>
        <v>1</v>
      </c>
      <c r="F60" s="6">
        <f>'Mastitis inputs 0.1'!E74</f>
        <v>0</v>
      </c>
      <c r="G60" s="5">
        <f>'Mastitis inputs 0.1'!F74</f>
        <v>19.811897667708102</v>
      </c>
      <c r="H60" s="59">
        <f>'Incid. mast. by SCS last test'!C55</f>
        <v>19.811897667708102</v>
      </c>
      <c r="I60" s="60">
        <f t="shared" si="1"/>
        <v>19.811897667708102</v>
      </c>
      <c r="J60" s="60">
        <f t="shared" si="2"/>
        <v>31.699036268332964</v>
      </c>
      <c r="K60" s="60">
        <f t="shared" si="3"/>
        <v>19.811897667708102</v>
      </c>
      <c r="L60" s="42"/>
      <c r="M60" s="61">
        <f>(K60/100)*' DATA - Farm inputs'!$C$67</f>
        <v>4.2199342032218263</v>
      </c>
    </row>
    <row r="61" spans="2:13" x14ac:dyDescent="0.55000000000000004">
      <c r="B61" s="121"/>
      <c r="C61" s="56">
        <v>4.8</v>
      </c>
      <c r="D61" s="57">
        <f t="shared" si="0"/>
        <v>348220.22531844967</v>
      </c>
      <c r="E61" s="58">
        <f>'Mastitis inputs 0.1'!D75</f>
        <v>1</v>
      </c>
      <c r="F61" s="6">
        <f>'Mastitis inputs 0.1'!E75</f>
        <v>0</v>
      </c>
      <c r="G61" s="5">
        <f>'Mastitis inputs 0.1'!F75</f>
        <v>19.803326862372199</v>
      </c>
      <c r="H61" s="59">
        <f>'Incid. mast. by SCS last test'!C56</f>
        <v>19.803326862372199</v>
      </c>
      <c r="I61" s="60">
        <f t="shared" si="1"/>
        <v>19.803326862372199</v>
      </c>
      <c r="J61" s="60">
        <f t="shared" si="2"/>
        <v>31.685322979795519</v>
      </c>
      <c r="K61" s="60">
        <f t="shared" si="3"/>
        <v>19.803326862372199</v>
      </c>
      <c r="L61" s="42"/>
      <c r="M61" s="61">
        <f>(K61/100)*' DATA - Farm inputs'!$C$67</f>
        <v>4.2181086216852783</v>
      </c>
    </row>
    <row r="62" spans="2:13" x14ac:dyDescent="0.55000000000000004">
      <c r="B62" s="121"/>
      <c r="C62" s="56">
        <v>4.9000000000000004</v>
      </c>
      <c r="D62" s="57">
        <f t="shared" si="0"/>
        <v>373213.19661472301</v>
      </c>
      <c r="E62" s="58">
        <f>'Mastitis inputs 0.1'!D76</f>
        <v>1</v>
      </c>
      <c r="F62" s="6">
        <f>'Mastitis inputs 0.1'!E76</f>
        <v>0</v>
      </c>
      <c r="G62" s="5">
        <f>'Mastitis inputs 0.1'!F76</f>
        <v>21.042711897713399</v>
      </c>
      <c r="H62" s="59">
        <f>'Incid. mast. by SCS last test'!C57</f>
        <v>21.042711897713399</v>
      </c>
      <c r="I62" s="60">
        <f t="shared" si="1"/>
        <v>21.042711897713399</v>
      </c>
      <c r="J62" s="60">
        <f t="shared" si="2"/>
        <v>33.668339036341443</v>
      </c>
      <c r="K62" s="60">
        <f t="shared" si="3"/>
        <v>21.042711897713399</v>
      </c>
      <c r="L62" s="42"/>
      <c r="M62" s="61">
        <f>(K62/100)*' DATA - Farm inputs'!$C$67</f>
        <v>4.4820976342129537</v>
      </c>
    </row>
    <row r="63" spans="2:13" x14ac:dyDescent="0.55000000000000004">
      <c r="B63" s="121"/>
      <c r="C63" s="56">
        <v>5</v>
      </c>
      <c r="D63" s="57">
        <f t="shared" si="0"/>
        <v>400000</v>
      </c>
      <c r="E63" s="58">
        <f>'Mastitis inputs 0.1'!D77</f>
        <v>1</v>
      </c>
      <c r="F63" s="6">
        <f>'Mastitis inputs 0.1'!E77</f>
        <v>1</v>
      </c>
      <c r="G63" s="5">
        <f>'Mastitis inputs 0.1'!F77</f>
        <v>21.305508529093402</v>
      </c>
      <c r="H63" s="59">
        <f>'Incid. mast. by SCS last test'!C58</f>
        <v>21.305508529093402</v>
      </c>
      <c r="I63" s="60">
        <f t="shared" si="1"/>
        <v>21.305508529093402</v>
      </c>
      <c r="J63" s="60">
        <f t="shared" si="2"/>
        <v>34.088813646549447</v>
      </c>
      <c r="K63" s="60">
        <f t="shared" si="3"/>
        <v>21.305508529093402</v>
      </c>
      <c r="L63" s="42"/>
      <c r="M63" s="61">
        <f>(K63/100)*' DATA - Farm inputs'!$C$67</f>
        <v>4.5380733166968943</v>
      </c>
    </row>
    <row r="64" spans="2:13" x14ac:dyDescent="0.55000000000000004">
      <c r="B64" s="121"/>
      <c r="C64" s="56">
        <v>5.0999999999999996</v>
      </c>
      <c r="D64" s="57">
        <f t="shared" si="0"/>
        <v>428709.38501451717</v>
      </c>
      <c r="E64" s="58">
        <f>'Mastitis inputs 0.1'!D78</f>
        <v>1</v>
      </c>
      <c r="F64" s="6">
        <f>'Mastitis inputs 0.1'!E78</f>
        <v>0</v>
      </c>
      <c r="G64" s="5">
        <f>'Mastitis inputs 0.1'!F78</f>
        <v>19.756669829558803</v>
      </c>
      <c r="H64" s="59">
        <f>'Incid. mast. by SCS last test'!C59</f>
        <v>19.756669829558803</v>
      </c>
      <c r="I64" s="60">
        <f t="shared" si="1"/>
        <v>19.756669829558803</v>
      </c>
      <c r="J64" s="60">
        <f t="shared" si="2"/>
        <v>31.610671727294086</v>
      </c>
      <c r="K64" s="60">
        <f t="shared" si="3"/>
        <v>19.756669829558803</v>
      </c>
      <c r="L64" s="42"/>
      <c r="M64" s="61">
        <f>(K64/100)*' DATA - Farm inputs'!$C$67</f>
        <v>4.2081706736960252</v>
      </c>
    </row>
    <row r="65" spans="2:13" x14ac:dyDescent="0.55000000000000004">
      <c r="B65" s="121"/>
      <c r="C65" s="56">
        <v>5.2</v>
      </c>
      <c r="D65" s="57">
        <f t="shared" si="0"/>
        <v>459479.34199881396</v>
      </c>
      <c r="E65" s="58">
        <f>'Mastitis inputs 0.1'!D79</f>
        <v>1</v>
      </c>
      <c r="F65" s="6">
        <f>'Mastitis inputs 0.1'!E79</f>
        <v>0</v>
      </c>
      <c r="G65" s="5">
        <f>'Mastitis inputs 0.1'!F79</f>
        <v>20.2412378852732</v>
      </c>
      <c r="H65" s="59">
        <f>'Incid. mast. by SCS last test'!C60</f>
        <v>20.2412378852732</v>
      </c>
      <c r="I65" s="60">
        <f t="shared" si="1"/>
        <v>20.2412378852732</v>
      </c>
      <c r="J65" s="60">
        <f t="shared" si="2"/>
        <v>32.385980616437124</v>
      </c>
      <c r="K65" s="60">
        <f t="shared" si="3"/>
        <v>20.2412378852732</v>
      </c>
      <c r="L65" s="42"/>
      <c r="M65" s="61">
        <f>(K65/100)*' DATA - Farm inputs'!$C$67</f>
        <v>4.3113836695631917</v>
      </c>
    </row>
    <row r="66" spans="2:13" x14ac:dyDescent="0.55000000000000004">
      <c r="B66" s="121"/>
      <c r="C66" s="56">
        <v>5.3</v>
      </c>
      <c r="D66" s="57">
        <f t="shared" si="0"/>
        <v>492457.76533796644</v>
      </c>
      <c r="E66" s="58">
        <f>'Mastitis inputs 0.1'!D80</f>
        <v>1</v>
      </c>
      <c r="F66" s="6">
        <f>'Mastitis inputs 0.1'!E80</f>
        <v>1</v>
      </c>
      <c r="G66" s="5">
        <f>'Mastitis inputs 0.1'!F80</f>
        <v>20.266733442694701</v>
      </c>
      <c r="H66" s="59">
        <f>'Incid. mast. by SCS last test'!C61</f>
        <v>20.266733442694701</v>
      </c>
      <c r="I66" s="60">
        <f t="shared" si="1"/>
        <v>20.266733442694701</v>
      </c>
      <c r="J66" s="60">
        <f t="shared" si="2"/>
        <v>32.42677350831152</v>
      </c>
      <c r="K66" s="60">
        <f t="shared" si="3"/>
        <v>20.266733442694701</v>
      </c>
      <c r="L66" s="42"/>
      <c r="M66" s="61">
        <f>(K66/100)*' DATA - Farm inputs'!$C$67</f>
        <v>4.3168142232939717</v>
      </c>
    </row>
    <row r="67" spans="2:13" x14ac:dyDescent="0.55000000000000004">
      <c r="B67" s="121"/>
      <c r="C67" s="56">
        <v>5.4</v>
      </c>
      <c r="D67" s="57">
        <f t="shared" si="0"/>
        <v>527803.16430915787</v>
      </c>
      <c r="E67" s="58">
        <f>'Mastitis inputs 0.1'!D81</f>
        <v>1</v>
      </c>
      <c r="F67" s="6">
        <f>'Mastitis inputs 0.1'!E81</f>
        <v>0</v>
      </c>
      <c r="G67" s="5">
        <f>'Mastitis inputs 0.1'!F81</f>
        <v>21.930149660020501</v>
      </c>
      <c r="H67" s="59">
        <f>'Incid. mast. by SCS last test'!C62</f>
        <v>21.930149660020501</v>
      </c>
      <c r="I67" s="60">
        <f t="shared" si="1"/>
        <v>21.930149660020501</v>
      </c>
      <c r="J67" s="60">
        <f t="shared" si="2"/>
        <v>35.088239456032802</v>
      </c>
      <c r="K67" s="60">
        <f t="shared" si="3"/>
        <v>21.930149660020501</v>
      </c>
      <c r="L67" s="42"/>
      <c r="M67" s="61">
        <f>(K67/100)*' DATA - Farm inputs'!$C$67</f>
        <v>4.6711218775843673</v>
      </c>
    </row>
    <row r="68" spans="2:13" x14ac:dyDescent="0.55000000000000004">
      <c r="B68" s="121"/>
      <c r="C68" s="56">
        <v>5.5</v>
      </c>
      <c r="D68" s="57">
        <f t="shared" si="0"/>
        <v>565685.42494923808</v>
      </c>
      <c r="E68" s="58">
        <f>'Mastitis inputs 0.1'!D82</f>
        <v>1</v>
      </c>
      <c r="F68" s="6">
        <f>'Mastitis inputs 0.1'!E82</f>
        <v>0</v>
      </c>
      <c r="G68" s="5">
        <f>'Mastitis inputs 0.1'!F82</f>
        <v>19.656181392006498</v>
      </c>
      <c r="H68" s="59">
        <f>'Incid. mast. by SCS last test'!C63</f>
        <v>19.656181392006498</v>
      </c>
      <c r="I68" s="60">
        <f t="shared" si="1"/>
        <v>19.656181392006498</v>
      </c>
      <c r="J68" s="60">
        <f t="shared" si="2"/>
        <v>31.4498902272104</v>
      </c>
      <c r="K68" s="60">
        <f t="shared" si="3"/>
        <v>19.656181392006498</v>
      </c>
      <c r="L68" s="42"/>
      <c r="M68" s="61">
        <f>(K68/100)*' DATA - Farm inputs'!$C$67</f>
        <v>4.186766636497385</v>
      </c>
    </row>
    <row r="69" spans="2:13" x14ac:dyDescent="0.55000000000000004">
      <c r="B69" s="121"/>
      <c r="C69" s="56">
        <v>5.6</v>
      </c>
      <c r="D69" s="57">
        <f t="shared" si="0"/>
        <v>606286.62660415913</v>
      </c>
      <c r="E69" s="58">
        <f>'Mastitis inputs 0.1'!D83</f>
        <v>1</v>
      </c>
      <c r="F69" s="6">
        <f>'Mastitis inputs 0.1'!E83</f>
        <v>0</v>
      </c>
      <c r="G69" s="5">
        <f>'Mastitis inputs 0.1'!F83</f>
        <v>20.655238198649201</v>
      </c>
      <c r="H69" s="59">
        <f>'Incid. mast. by SCS last test'!C64</f>
        <v>20.655238198649201</v>
      </c>
      <c r="I69" s="60">
        <f t="shared" si="1"/>
        <v>20.655238198649201</v>
      </c>
      <c r="J69" s="60">
        <f t="shared" si="2"/>
        <v>33.048381117838723</v>
      </c>
      <c r="K69" s="60">
        <f t="shared" si="3"/>
        <v>20.655238198649201</v>
      </c>
      <c r="L69" s="42"/>
      <c r="M69" s="61">
        <f>(K69/100)*' DATA - Farm inputs'!$C$67</f>
        <v>4.3995657363122795</v>
      </c>
    </row>
    <row r="70" spans="2:13" x14ac:dyDescent="0.55000000000000004">
      <c r="B70" s="121"/>
      <c r="C70" s="56">
        <v>5.7</v>
      </c>
      <c r="D70" s="57">
        <f t="shared" si="0"/>
        <v>649801.91708498844</v>
      </c>
      <c r="E70" s="58">
        <f>'Mastitis inputs 0.1'!D84</f>
        <v>1</v>
      </c>
      <c r="F70" s="6">
        <f>'Mastitis inputs 0.1'!E84</f>
        <v>0</v>
      </c>
      <c r="G70" s="5">
        <f>'Mastitis inputs 0.1'!F84</f>
        <v>23.270934461513502</v>
      </c>
      <c r="H70" s="59">
        <f>'Incid. mast. by SCS last test'!C65</f>
        <v>23.270934461513502</v>
      </c>
      <c r="I70" s="60">
        <f t="shared" si="1"/>
        <v>23.270934461513502</v>
      </c>
      <c r="J70" s="60">
        <f t="shared" si="2"/>
        <v>37.233495138421603</v>
      </c>
      <c r="K70" s="60">
        <f t="shared" si="3"/>
        <v>23.270934461513502</v>
      </c>
      <c r="L70" s="42"/>
      <c r="M70" s="61">
        <f>(K70/100)*' DATA - Farm inputs'!$C$67</f>
        <v>4.9567090403023757</v>
      </c>
    </row>
    <row r="71" spans="2:13" x14ac:dyDescent="0.55000000000000004">
      <c r="B71" s="121"/>
      <c r="C71" s="56">
        <v>5.8</v>
      </c>
      <c r="D71" s="57">
        <f t="shared" si="0"/>
        <v>696440.45063689922</v>
      </c>
      <c r="E71" s="58">
        <f>'Mastitis inputs 0.1'!D85</f>
        <v>1</v>
      </c>
      <c r="F71" s="6">
        <f>'Mastitis inputs 0.1'!E85</f>
        <v>0</v>
      </c>
      <c r="G71" s="5">
        <f>'Mastitis inputs 0.1'!F85</f>
        <v>21.6702998373692</v>
      </c>
      <c r="H71" s="59">
        <f>'Incid. mast. by SCS last test'!C66</f>
        <v>21.6702998373692</v>
      </c>
      <c r="I71" s="60">
        <f t="shared" si="1"/>
        <v>21.6702998373692</v>
      </c>
      <c r="J71" s="60">
        <f t="shared" si="2"/>
        <v>34.672479739790724</v>
      </c>
      <c r="K71" s="60">
        <f t="shared" si="3"/>
        <v>21.6702998373692</v>
      </c>
      <c r="L71" s="42"/>
      <c r="M71" s="61">
        <f>(K71/100)*' DATA - Farm inputs'!$C$67</f>
        <v>4.6157738653596398</v>
      </c>
    </row>
    <row r="72" spans="2:13" x14ac:dyDescent="0.55000000000000004">
      <c r="B72" s="121"/>
      <c r="C72" s="56">
        <v>5.9</v>
      </c>
      <c r="D72" s="57">
        <f t="shared" si="0"/>
        <v>746426.39322944614</v>
      </c>
      <c r="E72" s="58">
        <f>'Mastitis inputs 0.1'!D86</f>
        <v>1</v>
      </c>
      <c r="F72" s="6">
        <f>'Mastitis inputs 0.1'!E86</f>
        <v>0</v>
      </c>
      <c r="G72" s="5">
        <f>'Mastitis inputs 0.1'!F86</f>
        <v>23.012238261206999</v>
      </c>
      <c r="H72" s="59">
        <f>'Incid. mast. by SCS last test'!C67</f>
        <v>23.012238261206999</v>
      </c>
      <c r="I72" s="60">
        <f t="shared" si="1"/>
        <v>23.012238261206999</v>
      </c>
      <c r="J72" s="60">
        <f t="shared" si="2"/>
        <v>36.819581217931201</v>
      </c>
      <c r="K72" s="60">
        <f t="shared" si="3"/>
        <v>23.012238261206999</v>
      </c>
      <c r="L72" s="42"/>
      <c r="M72" s="61">
        <f>(K72/100)*' DATA - Farm inputs'!$C$67</f>
        <v>4.9016067496370912</v>
      </c>
    </row>
    <row r="73" spans="2:13" x14ac:dyDescent="0.55000000000000004">
      <c r="B73" s="121"/>
      <c r="C73" s="56">
        <v>6</v>
      </c>
      <c r="D73" s="57">
        <f t="shared" si="0"/>
        <v>800000</v>
      </c>
      <c r="E73" s="58">
        <f>'Mastitis inputs 0.1'!D87</f>
        <v>1</v>
      </c>
      <c r="F73" s="6">
        <f>'Mastitis inputs 0.1'!E87</f>
        <v>0</v>
      </c>
      <c r="G73" s="5">
        <f>'Mastitis inputs 0.1'!F87</f>
        <v>20.473477070929601</v>
      </c>
      <c r="H73" s="59">
        <f>'Incid. mast. by SCS last test'!C68</f>
        <v>20.473477070929601</v>
      </c>
      <c r="I73" s="60">
        <f t="shared" si="1"/>
        <v>20.473477070929601</v>
      </c>
      <c r="J73" s="60">
        <f t="shared" si="2"/>
        <v>32.75756331348736</v>
      </c>
      <c r="K73" s="60">
        <f t="shared" si="3"/>
        <v>20.473477070929601</v>
      </c>
      <c r="L73" s="42"/>
      <c r="M73" s="61">
        <f>(K73/100)*' DATA - Farm inputs'!$C$67</f>
        <v>4.3608506161080056</v>
      </c>
    </row>
    <row r="74" spans="2:13" x14ac:dyDescent="0.55000000000000004">
      <c r="B74" s="121"/>
      <c r="C74" s="56">
        <v>6.1</v>
      </c>
      <c r="D74" s="57">
        <f t="shared" si="0"/>
        <v>857418.77002903435</v>
      </c>
      <c r="E74" s="58">
        <f>'Mastitis inputs 0.1'!D88</f>
        <v>1</v>
      </c>
      <c r="F74" s="6">
        <f>'Mastitis inputs 0.1'!E88</f>
        <v>0</v>
      </c>
      <c r="G74" s="5">
        <f>'Mastitis inputs 0.1'!F88</f>
        <v>22.2732759858431</v>
      </c>
      <c r="H74" s="59">
        <f>'Incid. mast. by SCS last test'!C69</f>
        <v>22.2732759858431</v>
      </c>
      <c r="I74" s="60">
        <f t="shared" si="1"/>
        <v>22.2732759858431</v>
      </c>
      <c r="J74" s="60">
        <f t="shared" si="2"/>
        <v>35.637241577348959</v>
      </c>
      <c r="K74" s="60">
        <f t="shared" si="3"/>
        <v>22.2732759858431</v>
      </c>
      <c r="L74" s="42"/>
      <c r="M74" s="61">
        <f>(K74/100)*' DATA - Farm inputs'!$C$67</f>
        <v>4.7442077849845807</v>
      </c>
    </row>
    <row r="75" spans="2:13" x14ac:dyDescent="0.55000000000000004">
      <c r="B75" s="121"/>
      <c r="C75" s="56">
        <v>6.2</v>
      </c>
      <c r="D75" s="57">
        <f t="shared" si="0"/>
        <v>918958.68399762793</v>
      </c>
      <c r="E75" s="58">
        <f>'Mastitis inputs 0.1'!D89</f>
        <v>1</v>
      </c>
      <c r="F75" s="6">
        <f>'Mastitis inputs 0.1'!E89</f>
        <v>0</v>
      </c>
      <c r="G75" s="5">
        <f>'Mastitis inputs 0.1'!F89</f>
        <v>22.6405201186769</v>
      </c>
      <c r="H75" s="59">
        <f>'Incid. mast. by SCS last test'!C70</f>
        <v>22.6405201186769</v>
      </c>
      <c r="I75" s="60">
        <f t="shared" si="1"/>
        <v>22.6405201186769</v>
      </c>
      <c r="J75" s="60">
        <f t="shared" si="2"/>
        <v>36.224832189883038</v>
      </c>
      <c r="K75" s="60">
        <f t="shared" si="3"/>
        <v>22.6405201186769</v>
      </c>
      <c r="L75" s="42"/>
      <c r="M75" s="61">
        <f>(K75/100)*' DATA - Farm inputs'!$C$67</f>
        <v>4.82243078527818</v>
      </c>
    </row>
    <row r="76" spans="2:13" x14ac:dyDescent="0.55000000000000004">
      <c r="B76" s="121"/>
      <c r="C76" s="56">
        <v>6.3</v>
      </c>
      <c r="D76" s="57">
        <f t="shared" si="0"/>
        <v>984915.53067593288</v>
      </c>
      <c r="E76" s="58">
        <f>'Mastitis inputs 0.1'!D90</f>
        <v>1</v>
      </c>
      <c r="F76" s="6">
        <f>'Mastitis inputs 0.1'!E90</f>
        <v>0</v>
      </c>
      <c r="G76" s="5">
        <f>'Mastitis inputs 0.1'!F90</f>
        <v>25.216935560017902</v>
      </c>
      <c r="H76" s="59">
        <f>'Incid. mast. by SCS last test'!C71</f>
        <v>25.216935560017902</v>
      </c>
      <c r="I76" s="60">
        <f t="shared" si="1"/>
        <v>25.216935560017902</v>
      </c>
      <c r="J76" s="60">
        <f t="shared" si="2"/>
        <v>40.347096896028646</v>
      </c>
      <c r="K76" s="60">
        <f t="shared" si="3"/>
        <v>25.216935560017902</v>
      </c>
      <c r="L76" s="42"/>
      <c r="M76" s="61">
        <f>(K76/100)*' DATA - Farm inputs'!$C$67</f>
        <v>5.3712072742838126</v>
      </c>
    </row>
    <row r="77" spans="2:13" x14ac:dyDescent="0.55000000000000004">
      <c r="B77" s="121"/>
      <c r="C77" s="56">
        <v>6.4</v>
      </c>
      <c r="D77" s="57">
        <f t="shared" si="0"/>
        <v>1055606.3286183157</v>
      </c>
      <c r="E77" s="58">
        <f>'Mastitis inputs 0.1'!D91</f>
        <v>1</v>
      </c>
      <c r="F77" s="6">
        <f>'Mastitis inputs 0.1'!E91</f>
        <v>0</v>
      </c>
      <c r="G77" s="5">
        <f>'Mastitis inputs 0.1'!F91</f>
        <v>23.4904458410399</v>
      </c>
      <c r="H77" s="59">
        <f>'Incid. mast. by SCS last test'!C72</f>
        <v>23.4904458410399</v>
      </c>
      <c r="I77" s="60">
        <f t="shared" si="1"/>
        <v>23.4904458410399</v>
      </c>
      <c r="J77" s="60">
        <f t="shared" si="2"/>
        <v>37.584713345663843</v>
      </c>
      <c r="K77" s="60">
        <f t="shared" si="3"/>
        <v>23.4904458410399</v>
      </c>
      <c r="L77" s="42"/>
      <c r="M77" s="61">
        <f>(K77/100)*' DATA - Farm inputs'!$C$67</f>
        <v>5.0034649641414992</v>
      </c>
    </row>
    <row r="78" spans="2:13" x14ac:dyDescent="0.55000000000000004">
      <c r="B78" s="121"/>
      <c r="C78" s="56">
        <v>6.5</v>
      </c>
      <c r="D78" s="57">
        <f t="shared" si="0"/>
        <v>1131370.8498984759</v>
      </c>
      <c r="E78" s="58">
        <f>'Mastitis inputs 0.1'!D92</f>
        <v>1</v>
      </c>
      <c r="F78" s="6">
        <f>'Mastitis inputs 0.1'!E92</f>
        <v>0</v>
      </c>
      <c r="G78" s="5">
        <f>'Mastitis inputs 0.1'!F92</f>
        <v>22.753307233069499</v>
      </c>
      <c r="H78" s="59">
        <f>'Incid. mast. by SCS last test'!C73</f>
        <v>22.753307233069499</v>
      </c>
      <c r="I78" s="60">
        <f t="shared" si="1"/>
        <v>22.753307233069499</v>
      </c>
      <c r="J78" s="60">
        <f t="shared" si="2"/>
        <v>36.405291572911203</v>
      </c>
      <c r="K78" s="60">
        <f t="shared" si="3"/>
        <v>22.753307233069499</v>
      </c>
      <c r="L78" s="42"/>
      <c r="M78" s="61">
        <f>(K78/100)*' DATA - Farm inputs'!$C$67</f>
        <v>4.8464544406438037</v>
      </c>
    </row>
    <row r="79" spans="2:13" x14ac:dyDescent="0.55000000000000004">
      <c r="B79" s="121"/>
      <c r="C79" s="56">
        <v>6.6</v>
      </c>
      <c r="D79" s="57">
        <f t="shared" ref="D79:D109" si="4">2^(C79-3)*100000</f>
        <v>1212573.2532083185</v>
      </c>
      <c r="E79" s="58">
        <f>'Mastitis inputs 0.1'!D93</f>
        <v>1</v>
      </c>
      <c r="F79" s="6">
        <f>'Mastitis inputs 0.1'!E93</f>
        <v>0</v>
      </c>
      <c r="G79" s="5">
        <f>'Mastitis inputs 0.1'!F93</f>
        <v>24.730497749623801</v>
      </c>
      <c r="H79" s="59">
        <f>'Incid. mast. by SCS last test'!C74</f>
        <v>24.730497749623801</v>
      </c>
      <c r="I79" s="60">
        <f t="shared" ref="I79:I109" si="5">G79</f>
        <v>24.730497749623801</v>
      </c>
      <c r="J79" s="60">
        <f t="shared" ref="J79:J109" si="6">G79*$C$8</f>
        <v>39.568796399398082</v>
      </c>
      <c r="K79" s="60">
        <f t="shared" ref="K79:K109" si="7">IF(E79=0,J79,I79)</f>
        <v>24.730497749623801</v>
      </c>
      <c r="L79" s="42"/>
      <c r="M79" s="61">
        <f>(K79/100)*' DATA - Farm inputs'!$C$67</f>
        <v>5.2675960206698695</v>
      </c>
    </row>
    <row r="80" spans="2:13" x14ac:dyDescent="0.55000000000000004">
      <c r="B80" s="121"/>
      <c r="C80" s="56">
        <v>6.7</v>
      </c>
      <c r="D80" s="57">
        <f t="shared" si="4"/>
        <v>1299603.8341699766</v>
      </c>
      <c r="E80" s="58">
        <f>'Mastitis inputs 0.1'!D94</f>
        <v>1</v>
      </c>
      <c r="F80" s="6">
        <f>'Mastitis inputs 0.1'!E94</f>
        <v>0</v>
      </c>
      <c r="G80" s="5">
        <f>'Mastitis inputs 0.1'!F94</f>
        <v>23.267987139795501</v>
      </c>
      <c r="H80" s="59">
        <f>'Incid. mast. by SCS last test'!C75</f>
        <v>23.267987139795501</v>
      </c>
      <c r="I80" s="60">
        <f t="shared" si="5"/>
        <v>23.267987139795501</v>
      </c>
      <c r="J80" s="60">
        <f t="shared" si="6"/>
        <v>37.228779423672805</v>
      </c>
      <c r="K80" s="60">
        <f t="shared" si="7"/>
        <v>23.267987139795501</v>
      </c>
      <c r="L80" s="42"/>
      <c r="M80" s="61">
        <f>(K80/100)*' DATA - Farm inputs'!$C$67</f>
        <v>4.9560812607764415</v>
      </c>
    </row>
    <row r="81" spans="2:13" x14ac:dyDescent="0.55000000000000004">
      <c r="B81" s="121"/>
      <c r="C81" s="56">
        <v>6.8</v>
      </c>
      <c r="D81" s="57">
        <f t="shared" si="4"/>
        <v>1392880.9012737984</v>
      </c>
      <c r="E81" s="58">
        <f>'Mastitis inputs 0.1'!D95</f>
        <v>1</v>
      </c>
      <c r="F81" s="6">
        <f>'Mastitis inputs 0.1'!E95</f>
        <v>0</v>
      </c>
      <c r="G81" s="5">
        <f>'Mastitis inputs 0.1'!F95</f>
        <v>27.6433903580247</v>
      </c>
      <c r="H81" s="59">
        <f>'Incid. mast. by SCS last test'!C76</f>
        <v>27.6433903580247</v>
      </c>
      <c r="I81" s="60">
        <f t="shared" si="5"/>
        <v>27.6433903580247</v>
      </c>
      <c r="J81" s="60">
        <f t="shared" si="6"/>
        <v>44.22942457283952</v>
      </c>
      <c r="K81" s="60">
        <f t="shared" si="7"/>
        <v>27.6433903580247</v>
      </c>
      <c r="L81" s="42"/>
      <c r="M81" s="61">
        <f>(K81/100)*' DATA - Farm inputs'!$C$67</f>
        <v>5.8880421462592611</v>
      </c>
    </row>
    <row r="82" spans="2:13" x14ac:dyDescent="0.55000000000000004">
      <c r="B82" s="121"/>
      <c r="C82" s="56">
        <v>6.9</v>
      </c>
      <c r="D82" s="57">
        <f t="shared" si="4"/>
        <v>1492852.7864588923</v>
      </c>
      <c r="E82" s="58">
        <f>'Mastitis inputs 0.1'!D96</f>
        <v>1</v>
      </c>
      <c r="F82" s="6">
        <f>'Mastitis inputs 0.1'!E96</f>
        <v>0</v>
      </c>
      <c r="G82" s="5">
        <f>'Mastitis inputs 0.1'!F96</f>
        <v>27.114878291161897</v>
      </c>
      <c r="H82" s="59">
        <f>'Incid. mast. by SCS last test'!C77</f>
        <v>27.114878291161897</v>
      </c>
      <c r="I82" s="60">
        <f t="shared" si="5"/>
        <v>27.114878291161897</v>
      </c>
      <c r="J82" s="60">
        <f t="shared" si="6"/>
        <v>43.383805265859039</v>
      </c>
      <c r="K82" s="60">
        <f t="shared" si="7"/>
        <v>27.114878291161897</v>
      </c>
      <c r="L82" s="42"/>
      <c r="M82" s="61">
        <f>(K82/100)*' DATA - Farm inputs'!$C$67</f>
        <v>5.775469076017484</v>
      </c>
    </row>
    <row r="83" spans="2:13" x14ac:dyDescent="0.55000000000000004">
      <c r="B83" s="121"/>
      <c r="C83" s="56">
        <v>7</v>
      </c>
      <c r="D83" s="57">
        <f t="shared" si="4"/>
        <v>1600000</v>
      </c>
      <c r="E83" s="58">
        <f>'Mastitis inputs 0.1'!D97</f>
        <v>1</v>
      </c>
      <c r="F83" s="6">
        <f>'Mastitis inputs 0.1'!E97</f>
        <v>0</v>
      </c>
      <c r="G83" s="5">
        <f>'Mastitis inputs 0.1'!F97</f>
        <v>25.494435771687503</v>
      </c>
      <c r="H83" s="59">
        <f>'Incid. mast. by SCS last test'!C78</f>
        <v>25.494435771687503</v>
      </c>
      <c r="I83" s="60">
        <f t="shared" si="5"/>
        <v>25.494435771687503</v>
      </c>
      <c r="J83" s="60">
        <f t="shared" si="6"/>
        <v>40.791097234700004</v>
      </c>
      <c r="K83" s="60">
        <f t="shared" si="7"/>
        <v>25.494435771687503</v>
      </c>
      <c r="L83" s="42"/>
      <c r="M83" s="61">
        <f>(K83/100)*' DATA - Farm inputs'!$C$67</f>
        <v>5.4303148193694382</v>
      </c>
    </row>
    <row r="84" spans="2:13" x14ac:dyDescent="0.55000000000000004">
      <c r="B84" s="121"/>
      <c r="C84" s="56">
        <v>7.1</v>
      </c>
      <c r="D84" s="57">
        <f t="shared" si="4"/>
        <v>1714837.5400580682</v>
      </c>
      <c r="E84" s="58">
        <f>'Mastitis inputs 0.1'!D98</f>
        <v>1</v>
      </c>
      <c r="F84" s="6">
        <f>'Mastitis inputs 0.1'!E98</f>
        <v>0</v>
      </c>
      <c r="G84" s="5">
        <f>'Mastitis inputs 0.1'!F98</f>
        <v>26.309784096231297</v>
      </c>
      <c r="H84" s="59">
        <f>'Incid. mast. by SCS last test'!C79</f>
        <v>26.309784096231297</v>
      </c>
      <c r="I84" s="60">
        <f t="shared" si="5"/>
        <v>26.309784096231297</v>
      </c>
      <c r="J84" s="60">
        <f t="shared" si="6"/>
        <v>42.095654553970078</v>
      </c>
      <c r="K84" s="60">
        <f t="shared" si="7"/>
        <v>26.309784096231297</v>
      </c>
      <c r="L84" s="42"/>
      <c r="M84" s="61">
        <f>(K84/100)*' DATA - Farm inputs'!$C$67</f>
        <v>5.6039840124972669</v>
      </c>
    </row>
    <row r="85" spans="2:13" x14ac:dyDescent="0.55000000000000004">
      <c r="B85" s="121"/>
      <c r="C85" s="56">
        <v>7.2</v>
      </c>
      <c r="D85" s="57">
        <f t="shared" si="4"/>
        <v>1837917.3679952559</v>
      </c>
      <c r="E85" s="58">
        <f>'Mastitis inputs 0.1'!D99</f>
        <v>1</v>
      </c>
      <c r="F85" s="6">
        <f>'Mastitis inputs 0.1'!E99</f>
        <v>0</v>
      </c>
      <c r="G85" s="5">
        <f>'Mastitis inputs 0.1'!F99</f>
        <v>23.931333475923701</v>
      </c>
      <c r="H85" s="59">
        <f>'Incid. mast. by SCS last test'!C80</f>
        <v>23.931333475923701</v>
      </c>
      <c r="I85" s="60">
        <f t="shared" si="5"/>
        <v>23.931333475923701</v>
      </c>
      <c r="J85" s="60">
        <f t="shared" si="6"/>
        <v>38.290133561477923</v>
      </c>
      <c r="K85" s="60">
        <f t="shared" si="7"/>
        <v>23.931333475923701</v>
      </c>
      <c r="L85" s="42"/>
      <c r="M85" s="61">
        <f>(K85/100)*' DATA - Farm inputs'!$C$67</f>
        <v>5.0973740303717481</v>
      </c>
    </row>
    <row r="86" spans="2:13" x14ac:dyDescent="0.55000000000000004">
      <c r="B86" s="121"/>
      <c r="C86" s="56">
        <v>7.3</v>
      </c>
      <c r="D86" s="57">
        <f t="shared" si="4"/>
        <v>1969831.061351866</v>
      </c>
      <c r="E86" s="58">
        <f>'Mastitis inputs 0.1'!D100</f>
        <v>1</v>
      </c>
      <c r="F86" s="6">
        <f>'Mastitis inputs 0.1'!E100</f>
        <v>0</v>
      </c>
      <c r="G86" s="5">
        <f>'Mastitis inputs 0.1'!F100</f>
        <v>24.722773634849098</v>
      </c>
      <c r="H86" s="59">
        <f>'Incid. mast. by SCS last test'!C81</f>
        <v>24.722773634849098</v>
      </c>
      <c r="I86" s="60">
        <f t="shared" si="5"/>
        <v>24.722773634849098</v>
      </c>
      <c r="J86" s="60">
        <f t="shared" si="6"/>
        <v>39.556437815758557</v>
      </c>
      <c r="K86" s="60">
        <f t="shared" si="7"/>
        <v>24.722773634849098</v>
      </c>
      <c r="L86" s="42"/>
      <c r="M86" s="61">
        <f>(K86/100)*' DATA - Farm inputs'!$C$67</f>
        <v>5.2659507842228583</v>
      </c>
    </row>
    <row r="87" spans="2:13" x14ac:dyDescent="0.55000000000000004">
      <c r="B87" s="121"/>
      <c r="C87" s="56">
        <v>7.4</v>
      </c>
      <c r="D87" s="57">
        <f t="shared" si="4"/>
        <v>2111212.6572366306</v>
      </c>
      <c r="E87" s="58">
        <f>'Mastitis inputs 0.1'!D101</f>
        <v>1</v>
      </c>
      <c r="F87" s="6">
        <f>'Mastitis inputs 0.1'!E101</f>
        <v>0</v>
      </c>
      <c r="G87" s="5">
        <f>'Mastitis inputs 0.1'!F101</f>
        <v>27.680933753147503</v>
      </c>
      <c r="H87" s="59">
        <f>'Incid. mast. by SCS last test'!C82</f>
        <v>27.680933753147503</v>
      </c>
      <c r="I87" s="60">
        <f t="shared" si="5"/>
        <v>27.680933753147503</v>
      </c>
      <c r="J87" s="60">
        <f t="shared" si="6"/>
        <v>44.289494005036005</v>
      </c>
      <c r="K87" s="60">
        <f t="shared" si="7"/>
        <v>27.680933753147503</v>
      </c>
      <c r="L87" s="42"/>
      <c r="M87" s="61">
        <f>(K87/100)*' DATA - Farm inputs'!$C$67</f>
        <v>5.8960388894204181</v>
      </c>
    </row>
    <row r="88" spans="2:13" x14ac:dyDescent="0.55000000000000004">
      <c r="B88" s="121"/>
      <c r="C88" s="56">
        <v>7.5</v>
      </c>
      <c r="D88" s="57">
        <f t="shared" si="4"/>
        <v>2262741.6997969518</v>
      </c>
      <c r="E88" s="58">
        <f>'Mastitis inputs 0.1'!D102</f>
        <v>1</v>
      </c>
      <c r="F88" s="6">
        <f>'Mastitis inputs 0.1'!E102</f>
        <v>0</v>
      </c>
      <c r="G88" s="5">
        <f>'Mastitis inputs 0.1'!F102</f>
        <v>28.982218212592599</v>
      </c>
      <c r="H88" s="59">
        <f>'Incid. mast. by SCS last test'!C83</f>
        <v>28.982218212592599</v>
      </c>
      <c r="I88" s="60">
        <f t="shared" si="5"/>
        <v>28.982218212592599</v>
      </c>
      <c r="J88" s="60">
        <f t="shared" si="6"/>
        <v>46.371549140148161</v>
      </c>
      <c r="K88" s="60">
        <f t="shared" si="7"/>
        <v>28.982218212592599</v>
      </c>
      <c r="L88" s="42"/>
      <c r="M88" s="61">
        <f>(K88/100)*' DATA - Farm inputs'!$C$67</f>
        <v>6.1732124792822232</v>
      </c>
    </row>
    <row r="89" spans="2:13" x14ac:dyDescent="0.55000000000000004">
      <c r="B89" s="121"/>
      <c r="C89" s="56">
        <v>7.6</v>
      </c>
      <c r="D89" s="57">
        <f t="shared" si="4"/>
        <v>2425146.5064166356</v>
      </c>
      <c r="E89" s="58">
        <f>'Mastitis inputs 0.1'!D103</f>
        <v>1</v>
      </c>
      <c r="F89" s="6">
        <f>'Mastitis inputs 0.1'!E103</f>
        <v>0</v>
      </c>
      <c r="G89" s="5">
        <f>'Mastitis inputs 0.1'!F103</f>
        <v>24.6576841583428</v>
      </c>
      <c r="H89" s="59">
        <f>'Incid. mast. by SCS last test'!C84</f>
        <v>24.6576841583428</v>
      </c>
      <c r="I89" s="60">
        <f t="shared" si="5"/>
        <v>24.6576841583428</v>
      </c>
      <c r="J89" s="60">
        <f t="shared" si="6"/>
        <v>39.452294653348481</v>
      </c>
      <c r="K89" s="60">
        <f t="shared" si="7"/>
        <v>24.6576841583428</v>
      </c>
      <c r="L89" s="42"/>
      <c r="M89" s="61">
        <f>(K89/100)*' DATA - Farm inputs'!$C$67</f>
        <v>5.2520867257270165</v>
      </c>
    </row>
    <row r="90" spans="2:13" x14ac:dyDescent="0.55000000000000004">
      <c r="B90" s="121"/>
      <c r="C90" s="56">
        <v>7.7</v>
      </c>
      <c r="D90" s="57">
        <f t="shared" si="4"/>
        <v>2599207.6683399533</v>
      </c>
      <c r="E90" s="58">
        <f>'Mastitis inputs 0.1'!D104</f>
        <v>1</v>
      </c>
      <c r="F90" s="6">
        <f>'Mastitis inputs 0.1'!E104</f>
        <v>0</v>
      </c>
      <c r="G90" s="5">
        <f>'Mastitis inputs 0.1'!F104</f>
        <v>26.143403841631102</v>
      </c>
      <c r="H90" s="59">
        <f>'Incid. mast. by SCS last test'!C85</f>
        <v>26.143403841631102</v>
      </c>
      <c r="I90" s="60">
        <f t="shared" si="5"/>
        <v>26.143403841631102</v>
      </c>
      <c r="J90" s="60">
        <f t="shared" si="6"/>
        <v>41.829446146609769</v>
      </c>
      <c r="K90" s="60">
        <f t="shared" si="7"/>
        <v>26.143403841631102</v>
      </c>
      <c r="L90" s="42"/>
      <c r="M90" s="61">
        <f>(K90/100)*' DATA - Farm inputs'!$C$67</f>
        <v>5.5685450182674252</v>
      </c>
    </row>
    <row r="91" spans="2:13" x14ac:dyDescent="0.55000000000000004">
      <c r="B91" s="121"/>
      <c r="C91" s="56">
        <v>7.8</v>
      </c>
      <c r="D91" s="57">
        <f t="shared" si="4"/>
        <v>2785761.8025475973</v>
      </c>
      <c r="E91" s="58">
        <f>'Mastitis inputs 0.1'!D105</f>
        <v>1</v>
      </c>
      <c r="F91" s="6">
        <f>'Mastitis inputs 0.1'!E105</f>
        <v>0</v>
      </c>
      <c r="G91" s="5">
        <f>'Mastitis inputs 0.1'!F105</f>
        <v>32.044151521105199</v>
      </c>
      <c r="H91" s="59">
        <f>'Incid. mast. by SCS last test'!C86</f>
        <v>32.044151521105199</v>
      </c>
      <c r="I91" s="60">
        <f t="shared" si="5"/>
        <v>32.044151521105199</v>
      </c>
      <c r="J91" s="60">
        <f t="shared" si="6"/>
        <v>51.270642433768323</v>
      </c>
      <c r="K91" s="60">
        <f t="shared" si="7"/>
        <v>32.044151521105199</v>
      </c>
      <c r="L91" s="42"/>
      <c r="M91" s="61">
        <f>(K91/100)*' DATA - Farm inputs'!$C$67</f>
        <v>6.8254042739954084</v>
      </c>
    </row>
    <row r="92" spans="2:13" x14ac:dyDescent="0.55000000000000004">
      <c r="B92" s="121"/>
      <c r="C92" s="56">
        <v>7.9</v>
      </c>
      <c r="D92" s="57">
        <f t="shared" si="4"/>
        <v>2985705.5729177836</v>
      </c>
      <c r="E92" s="58">
        <f>'Mastitis inputs 0.1'!D106</f>
        <v>1</v>
      </c>
      <c r="F92" s="6">
        <f>'Mastitis inputs 0.1'!E106</f>
        <v>0</v>
      </c>
      <c r="G92" s="5">
        <f>'Mastitis inputs 0.1'!F106</f>
        <v>27.218436388060503</v>
      </c>
      <c r="H92" s="59">
        <f>'Incid. mast. by SCS last test'!C87</f>
        <v>27.218436388060503</v>
      </c>
      <c r="I92" s="60">
        <f t="shared" si="5"/>
        <v>27.218436388060503</v>
      </c>
      <c r="J92" s="60">
        <f t="shared" si="6"/>
        <v>43.549498220896808</v>
      </c>
      <c r="K92" s="60">
        <f t="shared" si="7"/>
        <v>27.218436388060503</v>
      </c>
      <c r="L92" s="42"/>
      <c r="M92" s="61">
        <f>(K92/100)*' DATA - Farm inputs'!$C$67</f>
        <v>5.7975269506568869</v>
      </c>
    </row>
    <row r="93" spans="2:13" x14ac:dyDescent="0.55000000000000004">
      <c r="B93" s="121"/>
      <c r="C93" s="56">
        <v>8</v>
      </c>
      <c r="D93" s="57">
        <f t="shared" si="4"/>
        <v>3200000</v>
      </c>
      <c r="E93" s="58">
        <f>'Mastitis inputs 0.1'!D107</f>
        <v>1</v>
      </c>
      <c r="F93" s="6">
        <f>'Mastitis inputs 0.1'!E107</f>
        <v>0</v>
      </c>
      <c r="G93" s="5">
        <f>'Mastitis inputs 0.1'!F107</f>
        <v>33.144883589660004</v>
      </c>
      <c r="H93" s="59">
        <f>'Incid. mast. by SCS last test'!C88</f>
        <v>33.144883589660004</v>
      </c>
      <c r="I93" s="60">
        <f t="shared" si="5"/>
        <v>33.144883589660004</v>
      </c>
      <c r="J93" s="60">
        <f t="shared" si="6"/>
        <v>53.031813743456013</v>
      </c>
      <c r="K93" s="60">
        <f t="shared" si="7"/>
        <v>33.144883589660004</v>
      </c>
      <c r="L93" s="42"/>
      <c r="M93" s="61">
        <f>(K93/100)*' DATA - Farm inputs'!$C$67</f>
        <v>7.059860204597582</v>
      </c>
    </row>
    <row r="94" spans="2:13" x14ac:dyDescent="0.55000000000000004">
      <c r="B94" s="121"/>
      <c r="C94" s="56">
        <v>8.1</v>
      </c>
      <c r="D94" s="57">
        <f t="shared" si="4"/>
        <v>3429675.0801161365</v>
      </c>
      <c r="E94" s="58">
        <f>'Mastitis inputs 0.1'!D108</f>
        <v>1</v>
      </c>
      <c r="F94" s="6">
        <f>'Mastitis inputs 0.1'!E108</f>
        <v>0</v>
      </c>
      <c r="G94" s="5">
        <f>'Mastitis inputs 0.1'!F108</f>
        <v>35.185424491367101</v>
      </c>
      <c r="H94" s="59">
        <f>'Incid. mast. by SCS last test'!C89</f>
        <v>35.185424491367101</v>
      </c>
      <c r="I94" s="60">
        <f t="shared" si="5"/>
        <v>35.185424491367101</v>
      </c>
      <c r="J94" s="60">
        <f t="shared" si="6"/>
        <v>56.296679186187362</v>
      </c>
      <c r="K94" s="60">
        <f t="shared" si="7"/>
        <v>35.185424491367101</v>
      </c>
      <c r="L94" s="42"/>
      <c r="M94" s="61">
        <f>(K94/100)*' DATA - Farm inputs'!$C$67</f>
        <v>7.4944954166611923</v>
      </c>
    </row>
    <row r="95" spans="2:13" x14ac:dyDescent="0.55000000000000004">
      <c r="B95" s="121"/>
      <c r="C95" s="56">
        <v>8.1999999999999993</v>
      </c>
      <c r="D95" s="57">
        <f t="shared" si="4"/>
        <v>3675834.7359905103</v>
      </c>
      <c r="E95" s="58">
        <f>'Mastitis inputs 0.1'!D109</f>
        <v>1</v>
      </c>
      <c r="F95" s="6">
        <f>'Mastitis inputs 0.1'!E109</f>
        <v>0</v>
      </c>
      <c r="G95" s="5">
        <f>'Mastitis inputs 0.1'!F109</f>
        <v>30.874345983684197</v>
      </c>
      <c r="H95" s="59">
        <f>'Incid. mast. by SCS last test'!C90</f>
        <v>30.874345983684197</v>
      </c>
      <c r="I95" s="60">
        <f t="shared" si="5"/>
        <v>30.874345983684197</v>
      </c>
      <c r="J95" s="60">
        <f t="shared" si="6"/>
        <v>49.398953573894715</v>
      </c>
      <c r="K95" s="60">
        <f t="shared" si="7"/>
        <v>30.874345983684197</v>
      </c>
      <c r="L95" s="42"/>
      <c r="M95" s="61">
        <f>(K95/100)*' DATA - Farm inputs'!$C$67</f>
        <v>6.5762356945247342</v>
      </c>
    </row>
    <row r="96" spans="2:13" x14ac:dyDescent="0.55000000000000004">
      <c r="B96" s="121"/>
      <c r="C96" s="56">
        <v>8.3000000000000007</v>
      </c>
      <c r="D96" s="57">
        <f t="shared" si="4"/>
        <v>3939662.1227037334</v>
      </c>
      <c r="E96" s="58">
        <f>'Mastitis inputs 0.1'!D110</f>
        <v>1</v>
      </c>
      <c r="F96" s="6">
        <f>'Mastitis inputs 0.1'!E110</f>
        <v>0</v>
      </c>
      <c r="G96" s="5">
        <f>'Mastitis inputs 0.1'!F110</f>
        <v>28.068508322350301</v>
      </c>
      <c r="H96" s="59">
        <f>'Incid. mast. by SCS last test'!C91</f>
        <v>28.068508322350301</v>
      </c>
      <c r="I96" s="60">
        <f t="shared" si="5"/>
        <v>28.068508322350301</v>
      </c>
      <c r="J96" s="60">
        <f t="shared" si="6"/>
        <v>44.909613315760481</v>
      </c>
      <c r="K96" s="60">
        <f t="shared" si="7"/>
        <v>28.068508322350301</v>
      </c>
      <c r="L96" s="42"/>
      <c r="M96" s="61">
        <f>(K96/100)*' DATA - Farm inputs'!$C$67</f>
        <v>5.978592272660614</v>
      </c>
    </row>
    <row r="97" spans="2:13" x14ac:dyDescent="0.55000000000000004">
      <c r="B97" s="121"/>
      <c r="C97" s="56">
        <v>8.4</v>
      </c>
      <c r="D97" s="57">
        <f t="shared" si="4"/>
        <v>4222425.3144732611</v>
      </c>
      <c r="E97" s="58">
        <f>'Mastitis inputs 0.1'!D111</f>
        <v>1</v>
      </c>
      <c r="F97" s="6">
        <f>'Mastitis inputs 0.1'!E111</f>
        <v>0</v>
      </c>
      <c r="G97" s="5">
        <f>'Mastitis inputs 0.1'!F111</f>
        <v>32.8629782644241</v>
      </c>
      <c r="H97" s="59">
        <f>'Incid. mast. by SCS last test'!C92</f>
        <v>32.8629782644241</v>
      </c>
      <c r="I97" s="60">
        <f t="shared" si="5"/>
        <v>32.8629782644241</v>
      </c>
      <c r="J97" s="60">
        <f t="shared" si="6"/>
        <v>52.580765223078565</v>
      </c>
      <c r="K97" s="60">
        <f t="shared" si="7"/>
        <v>32.8629782644241</v>
      </c>
      <c r="L97" s="42"/>
      <c r="M97" s="61">
        <f>(K97/100)*' DATA - Farm inputs'!$C$67</f>
        <v>6.9998143703223343</v>
      </c>
    </row>
    <row r="98" spans="2:13" x14ac:dyDescent="0.55000000000000004">
      <c r="B98" s="121"/>
      <c r="C98" s="56">
        <v>8.5</v>
      </c>
      <c r="D98" s="57">
        <f t="shared" si="4"/>
        <v>4525483.3995939046</v>
      </c>
      <c r="E98" s="58">
        <f>'Mastitis inputs 0.1'!D112</f>
        <v>1</v>
      </c>
      <c r="F98" s="6">
        <f>'Mastitis inputs 0.1'!E112</f>
        <v>0</v>
      </c>
      <c r="G98" s="5">
        <f>'Mastitis inputs 0.1'!F112</f>
        <v>27.012043773476403</v>
      </c>
      <c r="H98" s="59">
        <f>'Incid. mast. by SCS last test'!C93</f>
        <v>27.012043773476403</v>
      </c>
      <c r="I98" s="60">
        <f t="shared" si="5"/>
        <v>27.012043773476403</v>
      </c>
      <c r="J98" s="60">
        <f t="shared" si="6"/>
        <v>43.219270037562247</v>
      </c>
      <c r="K98" s="60">
        <f t="shared" si="7"/>
        <v>27.012043773476403</v>
      </c>
      <c r="L98" s="42"/>
      <c r="M98" s="61">
        <f>(K98/100)*' DATA - Farm inputs'!$C$67</f>
        <v>5.7535653237504736</v>
      </c>
    </row>
    <row r="99" spans="2:13" x14ac:dyDescent="0.55000000000000004">
      <c r="B99" s="121"/>
      <c r="C99" s="56">
        <v>8.6</v>
      </c>
      <c r="D99" s="57">
        <f t="shared" si="4"/>
        <v>4850293.0128332721</v>
      </c>
      <c r="E99" s="58">
        <f>'Mastitis inputs 0.1'!D113</f>
        <v>1</v>
      </c>
      <c r="F99" s="6">
        <f>'Mastitis inputs 0.1'!E113</f>
        <v>0</v>
      </c>
      <c r="G99" s="5">
        <f>'Mastitis inputs 0.1'!F113</f>
        <v>22.104329213663402</v>
      </c>
      <c r="H99" s="59">
        <f>'Incid. mast. by SCS last test'!C94</f>
        <v>22.104329213663402</v>
      </c>
      <c r="I99" s="60">
        <f t="shared" si="5"/>
        <v>22.104329213663402</v>
      </c>
      <c r="J99" s="60">
        <f t="shared" si="6"/>
        <v>35.366926741861441</v>
      </c>
      <c r="K99" s="60">
        <f t="shared" si="7"/>
        <v>22.104329213663402</v>
      </c>
      <c r="L99" s="42"/>
      <c r="M99" s="61">
        <f>(K99/100)*' DATA - Farm inputs'!$C$67</f>
        <v>4.7082221225103043</v>
      </c>
    </row>
    <row r="100" spans="2:13" x14ac:dyDescent="0.55000000000000004">
      <c r="B100" s="121"/>
      <c r="C100" s="56">
        <v>8.6999999999999993</v>
      </c>
      <c r="D100" s="57">
        <f t="shared" si="4"/>
        <v>5198415.3366799029</v>
      </c>
      <c r="E100" s="58">
        <f>'Mastitis inputs 0.1'!D114</f>
        <v>1</v>
      </c>
      <c r="F100" s="6">
        <f>'Mastitis inputs 0.1'!E114</f>
        <v>0</v>
      </c>
      <c r="G100" s="5">
        <f>'Mastitis inputs 0.1'!F114</f>
        <v>32.294633840928299</v>
      </c>
      <c r="H100" s="59">
        <f>'Incid. mast. by SCS last test'!C95</f>
        <v>32.294633840928299</v>
      </c>
      <c r="I100" s="60">
        <f t="shared" si="5"/>
        <v>32.294633840928299</v>
      </c>
      <c r="J100" s="60">
        <f t="shared" si="6"/>
        <v>51.671414145485279</v>
      </c>
      <c r="K100" s="60">
        <f t="shared" si="7"/>
        <v>32.294633840928299</v>
      </c>
      <c r="L100" s="42"/>
      <c r="M100" s="61">
        <f>(K100/100)*' DATA - Farm inputs'!$C$67</f>
        <v>6.8787570081177281</v>
      </c>
    </row>
    <row r="101" spans="2:13" x14ac:dyDescent="0.55000000000000004">
      <c r="B101" s="121"/>
      <c r="C101" s="56">
        <v>8.8000000000000007</v>
      </c>
      <c r="D101" s="57">
        <f t="shared" si="4"/>
        <v>5571523.6050951974</v>
      </c>
      <c r="E101" s="58">
        <f>'Mastitis inputs 0.1'!D115</f>
        <v>1</v>
      </c>
      <c r="F101" s="6">
        <f>'Mastitis inputs 0.1'!E115</f>
        <v>0</v>
      </c>
      <c r="G101" s="5">
        <f>'Mastitis inputs 0.1'!F115</f>
        <v>30.1019942074902</v>
      </c>
      <c r="H101" s="59">
        <f>'Incid. mast. by SCS last test'!C96</f>
        <v>30.1019942074902</v>
      </c>
      <c r="I101" s="60">
        <f t="shared" si="5"/>
        <v>30.1019942074902</v>
      </c>
      <c r="J101" s="60">
        <f t="shared" si="6"/>
        <v>48.163190731984322</v>
      </c>
      <c r="K101" s="60">
        <f t="shared" si="7"/>
        <v>30.1019942074902</v>
      </c>
      <c r="L101" s="42"/>
      <c r="M101" s="61">
        <f>(K101/100)*' DATA - Farm inputs'!$C$67</f>
        <v>6.4117247661954133</v>
      </c>
    </row>
    <row r="102" spans="2:13" x14ac:dyDescent="0.55000000000000004">
      <c r="B102" s="121"/>
      <c r="C102" s="56">
        <v>8.9</v>
      </c>
      <c r="D102" s="57">
        <f t="shared" si="4"/>
        <v>5971411.1458355701</v>
      </c>
      <c r="E102" s="58">
        <f>'Mastitis inputs 0.1'!D116</f>
        <v>1</v>
      </c>
      <c r="F102" s="6">
        <f>'Mastitis inputs 0.1'!E116</f>
        <v>0</v>
      </c>
      <c r="G102" s="5">
        <f>'Mastitis inputs 0.1'!F116</f>
        <v>30.131772953899201</v>
      </c>
      <c r="H102" s="59">
        <f>'Incid. mast. by SCS last test'!C97</f>
        <v>30.131772953899201</v>
      </c>
      <c r="I102" s="60">
        <f t="shared" si="5"/>
        <v>30.131772953899201</v>
      </c>
      <c r="J102" s="60">
        <f t="shared" si="6"/>
        <v>48.210836726238725</v>
      </c>
      <c r="K102" s="60">
        <f t="shared" si="7"/>
        <v>30.131772953899201</v>
      </c>
      <c r="L102" s="42"/>
      <c r="M102" s="61">
        <f>(K102/100)*' DATA - Farm inputs'!$C$67</f>
        <v>6.4180676391805296</v>
      </c>
    </row>
    <row r="103" spans="2:13" x14ac:dyDescent="0.55000000000000004">
      <c r="B103" s="121"/>
      <c r="C103" s="56">
        <v>9</v>
      </c>
      <c r="D103" s="57">
        <f t="shared" si="4"/>
        <v>6400000</v>
      </c>
      <c r="E103" s="58">
        <f>'Mastitis inputs 0.1'!D117</f>
        <v>1</v>
      </c>
      <c r="F103" s="6">
        <f>'Mastitis inputs 0.1'!E117</f>
        <v>0</v>
      </c>
      <c r="G103" s="5">
        <f>'Mastitis inputs 0.1'!F117</f>
        <v>49.934099788195205</v>
      </c>
      <c r="H103" s="59">
        <f>'Incid. mast. by SCS last test'!C98</f>
        <v>49.934099788195205</v>
      </c>
      <c r="I103" s="60">
        <f t="shared" si="5"/>
        <v>49.934099788195205</v>
      </c>
      <c r="J103" s="60">
        <f t="shared" si="6"/>
        <v>79.894559661112339</v>
      </c>
      <c r="K103" s="60">
        <f t="shared" si="7"/>
        <v>49.934099788195205</v>
      </c>
      <c r="L103" s="42"/>
      <c r="M103" s="61">
        <f>(K103/100)*' DATA - Farm inputs'!$C$67</f>
        <v>10.63596325488558</v>
      </c>
    </row>
    <row r="104" spans="2:13" x14ac:dyDescent="0.55000000000000004">
      <c r="B104" s="121"/>
      <c r="C104" s="56">
        <v>9.1</v>
      </c>
      <c r="D104" s="57">
        <f t="shared" si="4"/>
        <v>6859350.1602322729</v>
      </c>
      <c r="E104" s="58">
        <f>'Mastitis inputs 0.1'!D118</f>
        <v>1</v>
      </c>
      <c r="F104" s="6">
        <f>'Mastitis inputs 0.1'!E118</f>
        <v>0</v>
      </c>
      <c r="G104" s="5">
        <f>'Mastitis inputs 0.1'!F118</f>
        <v>21.422726487331801</v>
      </c>
      <c r="H104" s="59">
        <f>'Incid. mast. by SCS last test'!C99</f>
        <v>21.422726487331801</v>
      </c>
      <c r="I104" s="60">
        <f t="shared" si="5"/>
        <v>21.422726487331801</v>
      </c>
      <c r="J104" s="60">
        <f t="shared" si="6"/>
        <v>34.276362379730884</v>
      </c>
      <c r="K104" s="60">
        <f t="shared" si="7"/>
        <v>21.422726487331801</v>
      </c>
      <c r="L104" s="42"/>
      <c r="M104" s="61">
        <f>(K104/100)*' DATA - Farm inputs'!$C$67</f>
        <v>4.5630407418016734</v>
      </c>
    </row>
    <row r="105" spans="2:13" x14ac:dyDescent="0.55000000000000004">
      <c r="B105" s="121"/>
      <c r="C105" s="56">
        <v>9.1999999999999993</v>
      </c>
      <c r="D105" s="57">
        <f t="shared" si="4"/>
        <v>7351669.4719810216</v>
      </c>
      <c r="E105" s="58">
        <f>'Mastitis inputs 0.1'!D119</f>
        <v>1</v>
      </c>
      <c r="F105" s="6">
        <f>'Mastitis inputs 0.1'!E119</f>
        <v>0</v>
      </c>
      <c r="G105" s="5">
        <f>'Mastitis inputs 0.1'!F119</f>
        <v>25.667084166400002</v>
      </c>
      <c r="H105" s="59">
        <f>'Incid. mast. by SCS last test'!C100</f>
        <v>25.667084166400002</v>
      </c>
      <c r="I105" s="60">
        <f t="shared" si="5"/>
        <v>25.667084166400002</v>
      </c>
      <c r="J105" s="60">
        <f t="shared" si="6"/>
        <v>41.067334666240008</v>
      </c>
      <c r="K105" s="60">
        <f t="shared" si="7"/>
        <v>25.667084166400002</v>
      </c>
      <c r="L105" s="42"/>
      <c r="M105" s="61">
        <f>(K105/100)*' DATA - Farm inputs'!$C$67</f>
        <v>5.4670889274432</v>
      </c>
    </row>
    <row r="106" spans="2:13" x14ac:dyDescent="0.55000000000000004">
      <c r="B106" s="121"/>
      <c r="C106" s="56">
        <v>9.3000000000000007</v>
      </c>
      <c r="D106" s="57">
        <f t="shared" si="4"/>
        <v>7879324.2454074686</v>
      </c>
      <c r="E106" s="58">
        <f>'Mastitis inputs 0.1'!D120</f>
        <v>1</v>
      </c>
      <c r="F106" s="6">
        <f>'Mastitis inputs 0.1'!E120</f>
        <v>0</v>
      </c>
      <c r="G106" s="5">
        <f>'Mastitis inputs 0.1'!F120</f>
        <v>33.927459200892798</v>
      </c>
      <c r="H106" s="59">
        <f>'Incid. mast. by SCS last test'!C101</f>
        <v>33.927459200892798</v>
      </c>
      <c r="I106" s="60">
        <f t="shared" si="5"/>
        <v>33.927459200892798</v>
      </c>
      <c r="J106" s="60">
        <f t="shared" si="6"/>
        <v>54.28393472142848</v>
      </c>
      <c r="K106" s="60">
        <f t="shared" si="7"/>
        <v>33.927459200892798</v>
      </c>
      <c r="L106" s="42"/>
      <c r="M106" s="61">
        <f>(K106/100)*' DATA - Farm inputs'!$C$67</f>
        <v>7.2265488097901658</v>
      </c>
    </row>
    <row r="107" spans="2:13" x14ac:dyDescent="0.55000000000000004">
      <c r="B107" s="121"/>
      <c r="C107" s="56">
        <v>9.4</v>
      </c>
      <c r="D107" s="57">
        <f t="shared" si="4"/>
        <v>8444850.6289465204</v>
      </c>
      <c r="E107" s="58">
        <f>'Mastitis inputs 0.1'!D121</f>
        <v>1</v>
      </c>
      <c r="F107" s="6">
        <f>'Mastitis inputs 0.1'!E121</f>
        <v>0</v>
      </c>
      <c r="G107" s="5">
        <f>'Mastitis inputs 0.1'!F121</f>
        <v>28.633299261654997</v>
      </c>
      <c r="H107" s="59">
        <f>'Incid. mast. by SCS last test'!C102</f>
        <v>28.633299261654997</v>
      </c>
      <c r="I107" s="60">
        <f t="shared" si="5"/>
        <v>28.633299261654997</v>
      </c>
      <c r="J107" s="60">
        <f t="shared" si="6"/>
        <v>45.813278818648001</v>
      </c>
      <c r="K107" s="60">
        <f t="shared" si="7"/>
        <v>28.633299261654997</v>
      </c>
      <c r="L107" s="42"/>
      <c r="M107" s="61">
        <f>(K107/100)*' DATA - Farm inputs'!$C$67</f>
        <v>6.0988927427325148</v>
      </c>
    </row>
    <row r="108" spans="2:13" x14ac:dyDescent="0.55000000000000004">
      <c r="B108" s="121"/>
      <c r="C108" s="56">
        <v>9.5</v>
      </c>
      <c r="D108" s="57">
        <f t="shared" si="4"/>
        <v>9050966.7991878055</v>
      </c>
      <c r="E108" s="58">
        <f>'Mastitis inputs 0.1'!D122</f>
        <v>1</v>
      </c>
      <c r="F108" s="6">
        <f>'Mastitis inputs 0.1'!E122</f>
        <v>0</v>
      </c>
      <c r="G108" s="5">
        <f>'Mastitis inputs 0.1'!F122</f>
        <v>30.535762729302</v>
      </c>
      <c r="H108" s="59">
        <f>'Incid. mast. by SCS last test'!C103</f>
        <v>30.535762729302</v>
      </c>
      <c r="I108" s="60">
        <f t="shared" si="5"/>
        <v>30.535762729302</v>
      </c>
      <c r="J108" s="60">
        <f t="shared" si="6"/>
        <v>48.857220366883205</v>
      </c>
      <c r="K108" s="60">
        <f t="shared" si="7"/>
        <v>30.535762729302</v>
      </c>
      <c r="L108" s="42"/>
      <c r="M108" s="61">
        <f>(K108/100)*' DATA - Farm inputs'!$C$67</f>
        <v>6.5041174613413268</v>
      </c>
    </row>
    <row r="109" spans="2:13" x14ac:dyDescent="0.55000000000000004">
      <c r="B109" s="121"/>
      <c r="C109" s="56">
        <v>9.6</v>
      </c>
      <c r="D109" s="57">
        <f t="shared" si="4"/>
        <v>9700586.0256665442</v>
      </c>
      <c r="E109" s="58">
        <f>'Mastitis inputs 0.1'!D123</f>
        <v>1</v>
      </c>
      <c r="F109" s="6">
        <f>'Mastitis inputs 0.1'!E123</f>
        <v>0</v>
      </c>
      <c r="G109" s="5">
        <f>'Mastitis inputs 0.1'!F123</f>
        <v>31.9664043149685</v>
      </c>
      <c r="H109" s="59">
        <f>'Incid. mast. by SCS last test'!C104</f>
        <v>31.9664043149685</v>
      </c>
      <c r="I109" s="60">
        <f t="shared" si="5"/>
        <v>31.9664043149685</v>
      </c>
      <c r="J109" s="60">
        <f t="shared" si="6"/>
        <v>51.146246903949603</v>
      </c>
      <c r="K109" s="60">
        <f t="shared" si="7"/>
        <v>31.9664043149685</v>
      </c>
      <c r="L109" s="42"/>
      <c r="M109" s="61">
        <f>(K109/100)*' DATA - Farm inputs'!$C$67</f>
        <v>6.8088441190882909</v>
      </c>
    </row>
    <row r="110" spans="2:13" x14ac:dyDescent="0.55000000000000004">
      <c r="B110" s="41"/>
      <c r="C110" s="6"/>
      <c r="D110" s="6"/>
      <c r="E110" s="6"/>
      <c r="F110" s="6"/>
      <c r="G110" s="6"/>
      <c r="H110" s="42"/>
      <c r="I110" s="6"/>
      <c r="J110" s="5"/>
      <c r="K110" s="6"/>
      <c r="L110" s="6"/>
      <c r="M110" s="61"/>
    </row>
    <row r="111" spans="2:13" x14ac:dyDescent="0.55000000000000004">
      <c r="B111" s="41"/>
      <c r="C111" s="6"/>
      <c r="D111" s="6"/>
      <c r="E111" s="6"/>
      <c r="F111" s="6"/>
      <c r="G111" s="6"/>
      <c r="H111" s="42"/>
      <c r="I111" s="6"/>
      <c r="J111" s="5"/>
      <c r="K111" s="6"/>
      <c r="L111" s="6"/>
      <c r="M111" s="61"/>
    </row>
    <row r="112" spans="2:13" x14ac:dyDescent="0.55000000000000004">
      <c r="B112" s="41"/>
      <c r="C112" s="6"/>
      <c r="D112" s="6"/>
      <c r="E112" s="6"/>
      <c r="F112" s="6"/>
      <c r="G112" s="6" t="s">
        <v>42</v>
      </c>
      <c r="H112" s="42"/>
      <c r="I112" s="52">
        <f>' DATA - Farm inputs'!G33</f>
        <v>36.89</v>
      </c>
      <c r="J112" s="5"/>
      <c r="K112" s="52"/>
      <c r="L112" s="52"/>
      <c r="M112" s="61"/>
    </row>
    <row r="113" spans="2:14" ht="57.6" x14ac:dyDescent="0.55000000000000004">
      <c r="B113" s="41" t="s">
        <v>40</v>
      </c>
      <c r="C113" s="6" t="s">
        <v>34</v>
      </c>
      <c r="D113" s="42" t="s">
        <v>35</v>
      </c>
      <c r="E113" s="53" t="s">
        <v>39</v>
      </c>
      <c r="F113" s="30" t="s">
        <v>37</v>
      </c>
      <c r="G113" s="30" t="s">
        <v>38</v>
      </c>
      <c r="H113" s="54" t="s">
        <v>8</v>
      </c>
      <c r="I113" s="30" t="s">
        <v>52</v>
      </c>
      <c r="J113" s="55" t="s">
        <v>53</v>
      </c>
      <c r="K113" s="30" t="s">
        <v>54</v>
      </c>
      <c r="L113" s="42"/>
      <c r="M113" s="43" t="s">
        <v>60</v>
      </c>
    </row>
    <row r="114" spans="2:14" x14ac:dyDescent="0.55000000000000004">
      <c r="B114" s="121" t="s">
        <v>14</v>
      </c>
      <c r="C114" s="56">
        <v>0.1</v>
      </c>
      <c r="D114" s="57">
        <f>2^(C114-3)*100000</f>
        <v>13397.168281703667</v>
      </c>
      <c r="E114" s="58">
        <f>'Mastitis inputs 0.1'!I28</f>
        <v>0</v>
      </c>
      <c r="F114" s="6">
        <f>'Mastitis inputs 0.1'!J28</f>
        <v>13</v>
      </c>
      <c r="G114" s="5">
        <f>'Mastitis inputs 0.1'!K28</f>
        <v>16.1612553506308</v>
      </c>
      <c r="H114" s="59">
        <f>'Incid. mast. by SCS last test'!F9</f>
        <v>16.1612553506308</v>
      </c>
      <c r="I114" s="60">
        <f>G114</f>
        <v>16.1612553506308</v>
      </c>
      <c r="J114" s="60">
        <f>I114*$C$8</f>
        <v>25.858008561009282</v>
      </c>
      <c r="K114" s="60">
        <f>IF(E114=0,J114,I114)</f>
        <v>25.858008561009282</v>
      </c>
      <c r="L114" s="42"/>
      <c r="M114" s="61">
        <f>(K114/100)*' DATA - Farm inputs'!$C$67</f>
        <v>5.5077558234949775</v>
      </c>
      <c r="N114" s="23"/>
    </row>
    <row r="115" spans="2:14" x14ac:dyDescent="0.55000000000000004">
      <c r="B115" s="121"/>
      <c r="C115" s="56">
        <v>0.2</v>
      </c>
      <c r="D115" s="57">
        <f t="shared" ref="D115:D178" si="8">2^(C115-3)*100000</f>
        <v>14358.729437462938</v>
      </c>
      <c r="E115" s="58">
        <f>'Mastitis inputs 0.1'!I29</f>
        <v>0</v>
      </c>
      <c r="F115" s="6">
        <f>'Mastitis inputs 0.1'!J29</f>
        <v>5</v>
      </c>
      <c r="G115" s="5">
        <f>'Mastitis inputs 0.1'!K29</f>
        <v>17.472381556451801</v>
      </c>
      <c r="H115" s="59">
        <f>'Incid. mast. by SCS last test'!F10</f>
        <v>17.472381556451801</v>
      </c>
      <c r="I115" s="60">
        <f t="shared" ref="I115:I178" si="9">G115</f>
        <v>17.472381556451801</v>
      </c>
      <c r="J115" s="60">
        <f t="shared" ref="J115:J178" si="10">I115*$C$8</f>
        <v>27.955810490322882</v>
      </c>
      <c r="K115" s="60">
        <f t="shared" ref="K115:K178" si="11">IF(E115=0,J115,I115)</f>
        <v>27.955810490322882</v>
      </c>
      <c r="L115" s="42"/>
      <c r="M115" s="61">
        <f>(K115/100)*' DATA - Farm inputs'!$C$67</f>
        <v>5.9545876344387736</v>
      </c>
    </row>
    <row r="116" spans="2:14" x14ac:dyDescent="0.55000000000000004">
      <c r="B116" s="121"/>
      <c r="C116" s="56">
        <v>0.3</v>
      </c>
      <c r="D116" s="57">
        <f t="shared" si="8"/>
        <v>15389.305166811451</v>
      </c>
      <c r="E116" s="58">
        <f>'Mastitis inputs 0.1'!I30</f>
        <v>0</v>
      </c>
      <c r="F116" s="6">
        <f>'Mastitis inputs 0.1'!J30</f>
        <v>5</v>
      </c>
      <c r="G116" s="5">
        <f>'Mastitis inputs 0.1'!K30</f>
        <v>15.9364703772297</v>
      </c>
      <c r="H116" s="59">
        <f>'Incid. mast. by SCS last test'!F11</f>
        <v>15.9364703772297</v>
      </c>
      <c r="I116" s="60">
        <f t="shared" si="9"/>
        <v>15.9364703772297</v>
      </c>
      <c r="J116" s="60">
        <f t="shared" si="10"/>
        <v>25.498352603567522</v>
      </c>
      <c r="K116" s="60">
        <f t="shared" si="11"/>
        <v>25.498352603567522</v>
      </c>
      <c r="L116" s="42"/>
      <c r="M116" s="61">
        <f>(K116/100)*' DATA - Farm inputs'!$C$67</f>
        <v>5.4311491045598821</v>
      </c>
    </row>
    <row r="117" spans="2:14" x14ac:dyDescent="0.55000000000000004">
      <c r="B117" s="121"/>
      <c r="C117" s="56">
        <v>0.4</v>
      </c>
      <c r="D117" s="57">
        <f t="shared" si="8"/>
        <v>16493.84888466118</v>
      </c>
      <c r="E117" s="58">
        <f>'Mastitis inputs 0.1'!I31</f>
        <v>0</v>
      </c>
      <c r="F117" s="6">
        <f>'Mastitis inputs 0.1'!J31</f>
        <v>7</v>
      </c>
      <c r="G117" s="5">
        <f>'Mastitis inputs 0.1'!K31</f>
        <v>16.104996105228501</v>
      </c>
      <c r="H117" s="59">
        <f>'Incid. mast. by SCS last test'!F12</f>
        <v>16.104996105228501</v>
      </c>
      <c r="I117" s="60">
        <f t="shared" si="9"/>
        <v>16.104996105228501</v>
      </c>
      <c r="J117" s="60">
        <f t="shared" si="10"/>
        <v>25.767993768365603</v>
      </c>
      <c r="K117" s="60">
        <f t="shared" si="11"/>
        <v>25.767993768365603</v>
      </c>
      <c r="L117" s="42"/>
      <c r="M117" s="61">
        <f>(K117/100)*' DATA - Farm inputs'!$C$67</f>
        <v>5.4885826726618738</v>
      </c>
    </row>
    <row r="118" spans="2:14" x14ac:dyDescent="0.55000000000000004">
      <c r="B118" s="121"/>
      <c r="C118" s="56">
        <v>0.5</v>
      </c>
      <c r="D118" s="57">
        <f t="shared" si="8"/>
        <v>17677.669529663686</v>
      </c>
      <c r="E118" s="58">
        <f>'Mastitis inputs 0.1'!I32</f>
        <v>0</v>
      </c>
      <c r="F118" s="6">
        <f>'Mastitis inputs 0.1'!J32</f>
        <v>5</v>
      </c>
      <c r="G118" s="5">
        <f>'Mastitis inputs 0.1'!K32</f>
        <v>15.195688886200601</v>
      </c>
      <c r="H118" s="59">
        <f>'Incid. mast. by SCS last test'!F13</f>
        <v>15.195688886200601</v>
      </c>
      <c r="I118" s="60">
        <f t="shared" si="9"/>
        <v>15.195688886200601</v>
      </c>
      <c r="J118" s="60">
        <f t="shared" si="10"/>
        <v>24.313102217920964</v>
      </c>
      <c r="K118" s="60">
        <f t="shared" si="11"/>
        <v>24.313102217920964</v>
      </c>
      <c r="L118" s="42"/>
      <c r="M118" s="61">
        <f>(K118/100)*' DATA - Farm inputs'!$C$67</f>
        <v>5.1786907724171654</v>
      </c>
    </row>
    <row r="119" spans="2:14" x14ac:dyDescent="0.55000000000000004">
      <c r="B119" s="121"/>
      <c r="C119" s="56">
        <v>0.6</v>
      </c>
      <c r="D119" s="57">
        <f t="shared" si="8"/>
        <v>18946.457081379976</v>
      </c>
      <c r="E119" s="58">
        <f>'Mastitis inputs 0.1'!I33</f>
        <v>0</v>
      </c>
      <c r="F119" s="6">
        <f>'Mastitis inputs 0.1'!J33</f>
        <v>3</v>
      </c>
      <c r="G119" s="5">
        <f>'Mastitis inputs 0.1'!K33</f>
        <v>16.9536819348702</v>
      </c>
      <c r="H119" s="59">
        <f>'Incid. mast. by SCS last test'!F14</f>
        <v>16.9536819348702</v>
      </c>
      <c r="I119" s="60">
        <f t="shared" si="9"/>
        <v>16.9536819348702</v>
      </c>
      <c r="J119" s="60">
        <f t="shared" si="10"/>
        <v>27.125891095792323</v>
      </c>
      <c r="K119" s="60">
        <f t="shared" si="11"/>
        <v>27.125891095792323</v>
      </c>
      <c r="L119" s="42"/>
      <c r="M119" s="61">
        <f>(K119/100)*' DATA - Farm inputs'!$C$67</f>
        <v>5.7778148034037642</v>
      </c>
    </row>
    <row r="120" spans="2:14" x14ac:dyDescent="0.55000000000000004">
      <c r="B120" s="121"/>
      <c r="C120" s="56">
        <v>0.7</v>
      </c>
      <c r="D120" s="57">
        <f t="shared" si="8"/>
        <v>20306.309908905892</v>
      </c>
      <c r="E120" s="58">
        <f>'Mastitis inputs 0.1'!I34</f>
        <v>0</v>
      </c>
      <c r="F120" s="6">
        <f>'Mastitis inputs 0.1'!J34</f>
        <v>10</v>
      </c>
      <c r="G120" s="5">
        <f>'Mastitis inputs 0.1'!K34</f>
        <v>17.057084074772899</v>
      </c>
      <c r="H120" s="59">
        <f>'Incid. mast. by SCS last test'!F15</f>
        <v>17.057084074772899</v>
      </c>
      <c r="I120" s="60">
        <f t="shared" si="9"/>
        <v>17.057084074772899</v>
      </c>
      <c r="J120" s="60">
        <f t="shared" si="10"/>
        <v>27.291334519636639</v>
      </c>
      <c r="K120" s="60">
        <f t="shared" si="11"/>
        <v>27.291334519636639</v>
      </c>
      <c r="L120" s="42"/>
      <c r="M120" s="61">
        <f>(K120/100)*' DATA - Farm inputs'!$C$67</f>
        <v>5.8130542526826048</v>
      </c>
    </row>
    <row r="121" spans="2:14" x14ac:dyDescent="0.55000000000000004">
      <c r="B121" s="121"/>
      <c r="C121" s="56">
        <v>0.8</v>
      </c>
      <c r="D121" s="57">
        <f t="shared" si="8"/>
        <v>21763.764082403104</v>
      </c>
      <c r="E121" s="58">
        <f>'Mastitis inputs 0.1'!I35</f>
        <v>0</v>
      </c>
      <c r="F121" s="6">
        <f>'Mastitis inputs 0.1'!J35</f>
        <v>3</v>
      </c>
      <c r="G121" s="5">
        <f>'Mastitis inputs 0.1'!K35</f>
        <v>16.806502569804898</v>
      </c>
      <c r="H121" s="59">
        <f>'Incid. mast. by SCS last test'!F16</f>
        <v>16.806502569804898</v>
      </c>
      <c r="I121" s="60">
        <f t="shared" si="9"/>
        <v>16.806502569804898</v>
      </c>
      <c r="J121" s="60">
        <f t="shared" si="10"/>
        <v>26.89040411168784</v>
      </c>
      <c r="K121" s="60">
        <f t="shared" si="11"/>
        <v>26.89040411168784</v>
      </c>
      <c r="L121" s="42"/>
      <c r="M121" s="61">
        <f>(K121/100)*' DATA - Farm inputs'!$C$67</f>
        <v>5.7276560757895094</v>
      </c>
    </row>
    <row r="122" spans="2:14" x14ac:dyDescent="0.55000000000000004">
      <c r="B122" s="121"/>
      <c r="C122" s="56">
        <v>0.9</v>
      </c>
      <c r="D122" s="57">
        <f t="shared" si="8"/>
        <v>23325.824788420185</v>
      </c>
      <c r="E122" s="58">
        <f>'Mastitis inputs 0.1'!I36</f>
        <v>0</v>
      </c>
      <c r="F122" s="6">
        <f>'Mastitis inputs 0.1'!J36</f>
        <v>6</v>
      </c>
      <c r="G122" s="5">
        <f>'Mastitis inputs 0.1'!K36</f>
        <v>16.250769168203</v>
      </c>
      <c r="H122" s="59">
        <f>'Incid. mast. by SCS last test'!F17</f>
        <v>16.250769168203</v>
      </c>
      <c r="I122" s="60">
        <f t="shared" si="9"/>
        <v>16.250769168203</v>
      </c>
      <c r="J122" s="60">
        <f t="shared" si="10"/>
        <v>26.001230669124801</v>
      </c>
      <c r="K122" s="60">
        <f t="shared" si="11"/>
        <v>26.001230669124801</v>
      </c>
      <c r="L122" s="42"/>
      <c r="M122" s="61">
        <f>(K122/100)*' DATA - Farm inputs'!$C$67</f>
        <v>5.5382621325235828</v>
      </c>
    </row>
    <row r="123" spans="2:14" x14ac:dyDescent="0.55000000000000004">
      <c r="B123" s="121"/>
      <c r="C123" s="56">
        <v>1</v>
      </c>
      <c r="D123" s="57">
        <f t="shared" si="8"/>
        <v>25000</v>
      </c>
      <c r="E123" s="58">
        <f>'Mastitis inputs 0.1'!I37</f>
        <v>0</v>
      </c>
      <c r="F123" s="6">
        <f>'Mastitis inputs 0.1'!J37</f>
        <v>1</v>
      </c>
      <c r="G123" s="5">
        <f>'Mastitis inputs 0.1'!K37</f>
        <v>16.974923722779202</v>
      </c>
      <c r="H123" s="59">
        <f>'Incid. mast. by SCS last test'!F18</f>
        <v>16.974923722779202</v>
      </c>
      <c r="I123" s="60">
        <f t="shared" si="9"/>
        <v>16.974923722779202</v>
      </c>
      <c r="J123" s="60">
        <f t="shared" si="10"/>
        <v>27.159877956446724</v>
      </c>
      <c r="K123" s="60">
        <f t="shared" si="11"/>
        <v>27.159877956446724</v>
      </c>
      <c r="L123" s="42"/>
      <c r="M123" s="61">
        <f>(K123/100)*' DATA - Farm inputs'!$C$67</f>
        <v>5.7850540047231531</v>
      </c>
    </row>
    <row r="124" spans="2:14" x14ac:dyDescent="0.55000000000000004">
      <c r="B124" s="121"/>
      <c r="C124" s="56">
        <v>1.1000000000000001</v>
      </c>
      <c r="D124" s="57">
        <f t="shared" si="8"/>
        <v>26794.336563407327</v>
      </c>
      <c r="E124" s="58">
        <f>'Mastitis inputs 0.1'!I38</f>
        <v>0</v>
      </c>
      <c r="F124" s="6">
        <f>'Mastitis inputs 0.1'!J38</f>
        <v>8</v>
      </c>
      <c r="G124" s="5">
        <f>'Mastitis inputs 0.1'!K38</f>
        <v>16.1034498681644</v>
      </c>
      <c r="H124" s="59">
        <f>'Incid. mast. by SCS last test'!F19</f>
        <v>16.1034498681644</v>
      </c>
      <c r="I124" s="60">
        <f t="shared" si="9"/>
        <v>16.1034498681644</v>
      </c>
      <c r="J124" s="60">
        <f t="shared" si="10"/>
        <v>25.765519789063042</v>
      </c>
      <c r="K124" s="60">
        <f t="shared" si="11"/>
        <v>25.765519789063042</v>
      </c>
      <c r="L124" s="42"/>
      <c r="M124" s="61">
        <f>(K124/100)*' DATA - Farm inputs'!$C$67</f>
        <v>5.4880557150704279</v>
      </c>
    </row>
    <row r="125" spans="2:14" x14ac:dyDescent="0.55000000000000004">
      <c r="B125" s="121"/>
      <c r="C125" s="56">
        <v>1.2</v>
      </c>
      <c r="D125" s="57">
        <f t="shared" si="8"/>
        <v>28717.458874925876</v>
      </c>
      <c r="E125" s="58">
        <f>'Mastitis inputs 0.1'!I39</f>
        <v>0</v>
      </c>
      <c r="F125" s="6">
        <f>'Mastitis inputs 0.1'!J39</f>
        <v>9</v>
      </c>
      <c r="G125" s="5">
        <f>'Mastitis inputs 0.1'!K39</f>
        <v>17.228308213086098</v>
      </c>
      <c r="H125" s="59">
        <f>'Incid. mast. by SCS last test'!F20</f>
        <v>17.228308213086098</v>
      </c>
      <c r="I125" s="60">
        <f t="shared" si="9"/>
        <v>17.228308213086098</v>
      </c>
      <c r="J125" s="60">
        <f t="shared" si="10"/>
        <v>27.565293140937758</v>
      </c>
      <c r="K125" s="60">
        <f t="shared" si="11"/>
        <v>27.565293140937758</v>
      </c>
      <c r="L125" s="42"/>
      <c r="M125" s="61">
        <f>(K125/100)*' DATA - Farm inputs'!$C$67</f>
        <v>5.8714074390197428</v>
      </c>
    </row>
    <row r="126" spans="2:14" x14ac:dyDescent="0.55000000000000004">
      <c r="B126" s="121"/>
      <c r="C126" s="56">
        <v>1.3</v>
      </c>
      <c r="D126" s="57">
        <f t="shared" si="8"/>
        <v>30778.610333622906</v>
      </c>
      <c r="E126" s="58">
        <f>'Mastitis inputs 0.1'!I40</f>
        <v>0</v>
      </c>
      <c r="F126" s="6">
        <f>'Mastitis inputs 0.1'!J40</f>
        <v>6</v>
      </c>
      <c r="G126" s="5">
        <f>'Mastitis inputs 0.1'!K40</f>
        <v>16.616931850648601</v>
      </c>
      <c r="H126" s="59">
        <f>'Incid. mast. by SCS last test'!F21</f>
        <v>16.616931850648601</v>
      </c>
      <c r="I126" s="60">
        <f t="shared" si="9"/>
        <v>16.616931850648601</v>
      </c>
      <c r="J126" s="60">
        <f t="shared" si="10"/>
        <v>26.587090961037763</v>
      </c>
      <c r="K126" s="60">
        <f t="shared" si="11"/>
        <v>26.587090961037763</v>
      </c>
      <c r="L126" s="42"/>
      <c r="M126" s="61">
        <f>(K126/100)*' DATA - Farm inputs'!$C$67</f>
        <v>5.6630503747010437</v>
      </c>
    </row>
    <row r="127" spans="2:14" x14ac:dyDescent="0.55000000000000004">
      <c r="B127" s="121"/>
      <c r="C127" s="56">
        <v>1.4</v>
      </c>
      <c r="D127" s="57">
        <f t="shared" si="8"/>
        <v>32987.69776932236</v>
      </c>
      <c r="E127" s="58">
        <f>'Mastitis inputs 0.1'!I41</f>
        <v>0</v>
      </c>
      <c r="F127" s="6">
        <f>'Mastitis inputs 0.1'!J41</f>
        <v>14</v>
      </c>
      <c r="G127" s="5">
        <f>'Mastitis inputs 0.1'!K41</f>
        <v>16.9298086937861</v>
      </c>
      <c r="H127" s="59">
        <f>'Incid. mast. by SCS last test'!F22</f>
        <v>16.9298086937861</v>
      </c>
      <c r="I127" s="60">
        <f t="shared" si="9"/>
        <v>16.9298086937861</v>
      </c>
      <c r="J127" s="60">
        <f t="shared" si="10"/>
        <v>27.087693910057762</v>
      </c>
      <c r="K127" s="60">
        <f t="shared" si="11"/>
        <v>27.087693910057762</v>
      </c>
      <c r="L127" s="42"/>
      <c r="M127" s="61">
        <f>(K127/100)*' DATA - Farm inputs'!$C$67</f>
        <v>5.7696788028423036</v>
      </c>
    </row>
    <row r="128" spans="2:14" x14ac:dyDescent="0.55000000000000004">
      <c r="B128" s="121"/>
      <c r="C128" s="56">
        <v>1.5</v>
      </c>
      <c r="D128" s="57">
        <f t="shared" si="8"/>
        <v>35355.33905932738</v>
      </c>
      <c r="E128" s="58">
        <f>'Mastitis inputs 0.1'!I42</f>
        <v>0</v>
      </c>
      <c r="F128" s="6">
        <f>'Mastitis inputs 0.1'!J42</f>
        <v>5</v>
      </c>
      <c r="G128" s="5">
        <f>'Mastitis inputs 0.1'!K42</f>
        <v>17.513326332279799</v>
      </c>
      <c r="H128" s="59">
        <f>'Incid. mast. by SCS last test'!F23</f>
        <v>17.513326332279799</v>
      </c>
      <c r="I128" s="60">
        <f t="shared" si="9"/>
        <v>17.513326332279799</v>
      </c>
      <c r="J128" s="60">
        <f t="shared" si="10"/>
        <v>28.021322131647679</v>
      </c>
      <c r="K128" s="60">
        <f t="shared" si="11"/>
        <v>28.021322131647679</v>
      </c>
      <c r="L128" s="42"/>
      <c r="M128" s="61">
        <f>(K128/100)*' DATA - Farm inputs'!$C$67</f>
        <v>5.968541614040956</v>
      </c>
    </row>
    <row r="129" spans="2:13" x14ac:dyDescent="0.55000000000000004">
      <c r="B129" s="121"/>
      <c r="C129" s="56">
        <v>1.6</v>
      </c>
      <c r="D129" s="57">
        <f t="shared" si="8"/>
        <v>37892.914162759953</v>
      </c>
      <c r="E129" s="58">
        <f>'Mastitis inputs 0.1'!I43</f>
        <v>0</v>
      </c>
      <c r="F129" s="6">
        <f>'Mastitis inputs 0.1'!J43</f>
        <v>6</v>
      </c>
      <c r="G129" s="5">
        <f>'Mastitis inputs 0.1'!K43</f>
        <v>17.119262338031699</v>
      </c>
      <c r="H129" s="59">
        <f>'Incid. mast. by SCS last test'!F24</f>
        <v>17.119262338031699</v>
      </c>
      <c r="I129" s="60">
        <f t="shared" si="9"/>
        <v>17.119262338031699</v>
      </c>
      <c r="J129" s="60">
        <f t="shared" si="10"/>
        <v>27.39081974085072</v>
      </c>
      <c r="K129" s="60">
        <f t="shared" si="11"/>
        <v>27.39081974085072</v>
      </c>
      <c r="L129" s="42"/>
      <c r="M129" s="61">
        <f>(K129/100)*' DATA - Farm inputs'!$C$67</f>
        <v>5.8342446048012038</v>
      </c>
    </row>
    <row r="130" spans="2:13" x14ac:dyDescent="0.55000000000000004">
      <c r="B130" s="121"/>
      <c r="C130" s="56">
        <v>1.7</v>
      </c>
      <c r="D130" s="57">
        <f t="shared" si="8"/>
        <v>40612.61981781177</v>
      </c>
      <c r="E130" s="58">
        <f>'Mastitis inputs 0.1'!I44</f>
        <v>0</v>
      </c>
      <c r="F130" s="6">
        <f>'Mastitis inputs 0.1'!J44</f>
        <v>7</v>
      </c>
      <c r="G130" s="5">
        <f>'Mastitis inputs 0.1'!K44</f>
        <v>16.59680784215</v>
      </c>
      <c r="H130" s="59">
        <f>'Incid. mast. by SCS last test'!F25</f>
        <v>16.59680784215</v>
      </c>
      <c r="I130" s="60">
        <f t="shared" si="9"/>
        <v>16.59680784215</v>
      </c>
      <c r="J130" s="60">
        <f t="shared" si="10"/>
        <v>26.554892547440001</v>
      </c>
      <c r="K130" s="60">
        <f t="shared" si="11"/>
        <v>26.554892547440001</v>
      </c>
      <c r="L130" s="42"/>
      <c r="M130" s="61">
        <f>(K130/100)*' DATA - Farm inputs'!$C$67</f>
        <v>5.6561921126047201</v>
      </c>
    </row>
    <row r="131" spans="2:13" x14ac:dyDescent="0.55000000000000004">
      <c r="B131" s="121"/>
      <c r="C131" s="56">
        <v>1.8</v>
      </c>
      <c r="D131" s="57">
        <f t="shared" si="8"/>
        <v>43527.528164806208</v>
      </c>
      <c r="E131" s="58">
        <f>'Mastitis inputs 0.1'!I45</f>
        <v>0</v>
      </c>
      <c r="F131" s="6">
        <f>'Mastitis inputs 0.1'!J45</f>
        <v>8</v>
      </c>
      <c r="G131" s="5">
        <f>'Mastitis inputs 0.1'!K45</f>
        <v>18.0688729318409</v>
      </c>
      <c r="H131" s="59">
        <f>'Incid. mast. by SCS last test'!F26</f>
        <v>18.0688729318409</v>
      </c>
      <c r="I131" s="60">
        <f t="shared" si="9"/>
        <v>18.0688729318409</v>
      </c>
      <c r="J131" s="60">
        <f t="shared" si="10"/>
        <v>28.91019669094544</v>
      </c>
      <c r="K131" s="60">
        <f t="shared" si="11"/>
        <v>28.91019669094544</v>
      </c>
      <c r="L131" s="42"/>
      <c r="M131" s="61">
        <f>(K131/100)*' DATA - Farm inputs'!$C$67</f>
        <v>6.1578718951713789</v>
      </c>
    </row>
    <row r="132" spans="2:13" x14ac:dyDescent="0.55000000000000004">
      <c r="B132" s="121"/>
      <c r="C132" s="56">
        <v>1.9</v>
      </c>
      <c r="D132" s="57">
        <f t="shared" si="8"/>
        <v>46651.649576840369</v>
      </c>
      <c r="E132" s="58">
        <f>'Mastitis inputs 0.1'!I46</f>
        <v>0</v>
      </c>
      <c r="F132" s="6">
        <f>'Mastitis inputs 0.1'!J46</f>
        <v>10</v>
      </c>
      <c r="G132" s="5">
        <f>'Mastitis inputs 0.1'!K46</f>
        <v>17.861568255814699</v>
      </c>
      <c r="H132" s="59">
        <f>'Incid. mast. by SCS last test'!F27</f>
        <v>17.861568255814699</v>
      </c>
      <c r="I132" s="60">
        <f t="shared" si="9"/>
        <v>17.861568255814699</v>
      </c>
      <c r="J132" s="60">
        <f t="shared" si="10"/>
        <v>28.578509209303519</v>
      </c>
      <c r="K132" s="60">
        <f t="shared" si="11"/>
        <v>28.578509209303519</v>
      </c>
      <c r="L132" s="42"/>
      <c r="M132" s="61">
        <f>(K132/100)*' DATA - Farm inputs'!$C$67</f>
        <v>6.0872224615816499</v>
      </c>
    </row>
    <row r="133" spans="2:13" x14ac:dyDescent="0.55000000000000004">
      <c r="B133" s="121"/>
      <c r="C133" s="56">
        <v>2</v>
      </c>
      <c r="D133" s="57">
        <f t="shared" si="8"/>
        <v>50000</v>
      </c>
      <c r="E133" s="58">
        <f>'Mastitis inputs 0.1'!I47</f>
        <v>0</v>
      </c>
      <c r="F133" s="6">
        <f>'Mastitis inputs 0.1'!J47</f>
        <v>8</v>
      </c>
      <c r="G133" s="5">
        <f>'Mastitis inputs 0.1'!K47</f>
        <v>17.520271253415</v>
      </c>
      <c r="H133" s="59">
        <f>'Incid. mast. by SCS last test'!F28</f>
        <v>17.520271253415</v>
      </c>
      <c r="I133" s="60">
        <f t="shared" si="9"/>
        <v>17.520271253415</v>
      </c>
      <c r="J133" s="60">
        <f t="shared" si="10"/>
        <v>28.032434005464001</v>
      </c>
      <c r="K133" s="60">
        <f t="shared" si="11"/>
        <v>28.032434005464001</v>
      </c>
      <c r="L133" s="42"/>
      <c r="M133" s="61">
        <f>(K133/100)*' DATA - Farm inputs'!$C$67</f>
        <v>5.9709084431638324</v>
      </c>
    </row>
    <row r="134" spans="2:13" x14ac:dyDescent="0.55000000000000004">
      <c r="B134" s="121"/>
      <c r="C134" s="56">
        <v>2.1</v>
      </c>
      <c r="D134" s="57">
        <f t="shared" si="8"/>
        <v>53588.673126814654</v>
      </c>
      <c r="E134" s="58">
        <f>'Mastitis inputs 0.1'!I48</f>
        <v>0</v>
      </c>
      <c r="F134" s="6">
        <f>'Mastitis inputs 0.1'!J48</f>
        <v>11</v>
      </c>
      <c r="G134" s="5">
        <f>'Mastitis inputs 0.1'!K48</f>
        <v>17.970318555289499</v>
      </c>
      <c r="H134" s="59">
        <f>'Incid. mast. by SCS last test'!F29</f>
        <v>17.970318555289499</v>
      </c>
      <c r="I134" s="60">
        <f t="shared" si="9"/>
        <v>17.970318555289499</v>
      </c>
      <c r="J134" s="60">
        <f t="shared" si="10"/>
        <v>28.752509688463199</v>
      </c>
      <c r="K134" s="60">
        <f t="shared" si="11"/>
        <v>28.752509688463199</v>
      </c>
      <c r="L134" s="42"/>
      <c r="M134" s="61">
        <f>(K134/100)*' DATA - Farm inputs'!$C$67</f>
        <v>6.1242845636426617</v>
      </c>
    </row>
    <row r="135" spans="2:13" x14ac:dyDescent="0.55000000000000004">
      <c r="B135" s="121"/>
      <c r="C135" s="56">
        <v>2.2000000000000002</v>
      </c>
      <c r="D135" s="57">
        <f t="shared" si="8"/>
        <v>57434.917749851753</v>
      </c>
      <c r="E135" s="58">
        <f>'Mastitis inputs 0.1'!I49</f>
        <v>0</v>
      </c>
      <c r="F135" s="6">
        <f>'Mastitis inputs 0.1'!J49</f>
        <v>15</v>
      </c>
      <c r="G135" s="5">
        <f>'Mastitis inputs 0.1'!K49</f>
        <v>18.456615767927801</v>
      </c>
      <c r="H135" s="59">
        <f>'Incid. mast. by SCS last test'!F30</f>
        <v>18.456615767927801</v>
      </c>
      <c r="I135" s="60">
        <f t="shared" si="9"/>
        <v>18.456615767927801</v>
      </c>
      <c r="J135" s="60">
        <f t="shared" si="10"/>
        <v>29.530585228684483</v>
      </c>
      <c r="K135" s="60">
        <f t="shared" si="11"/>
        <v>29.530585228684483</v>
      </c>
      <c r="L135" s="42"/>
      <c r="M135" s="61">
        <f>(K135/100)*' DATA - Farm inputs'!$C$67</f>
        <v>6.290014653709795</v>
      </c>
    </row>
    <row r="136" spans="2:13" x14ac:dyDescent="0.55000000000000004">
      <c r="B136" s="121"/>
      <c r="C136" s="56">
        <v>2.2999999999999998</v>
      </c>
      <c r="D136" s="57">
        <f t="shared" si="8"/>
        <v>61557.220667245805</v>
      </c>
      <c r="E136" s="58">
        <f>'Mastitis inputs 0.1'!I50</f>
        <v>0</v>
      </c>
      <c r="F136" s="6">
        <f>'Mastitis inputs 0.1'!J50</f>
        <v>12</v>
      </c>
      <c r="G136" s="5">
        <f>'Mastitis inputs 0.1'!K50</f>
        <v>18.8260310638736</v>
      </c>
      <c r="H136" s="59">
        <f>'Incid. mast. by SCS last test'!F31</f>
        <v>18.8260310638736</v>
      </c>
      <c r="I136" s="60">
        <f t="shared" si="9"/>
        <v>18.8260310638736</v>
      </c>
      <c r="J136" s="60">
        <f t="shared" si="10"/>
        <v>30.121649702197761</v>
      </c>
      <c r="K136" s="60">
        <f t="shared" si="11"/>
        <v>30.121649702197761</v>
      </c>
      <c r="L136" s="42"/>
      <c r="M136" s="61">
        <f>(K136/100)*' DATA - Farm inputs'!$C$67</f>
        <v>6.4159113865681237</v>
      </c>
    </row>
    <row r="137" spans="2:13" x14ac:dyDescent="0.55000000000000004">
      <c r="B137" s="121"/>
      <c r="C137" s="56">
        <v>2.4</v>
      </c>
      <c r="D137" s="57">
        <f t="shared" si="8"/>
        <v>65975.395538644705</v>
      </c>
      <c r="E137" s="58">
        <f>'Mastitis inputs 0.1'!I51</f>
        <v>0</v>
      </c>
      <c r="F137" s="6">
        <f>'Mastitis inputs 0.1'!J51</f>
        <v>13</v>
      </c>
      <c r="G137" s="5">
        <f>'Mastitis inputs 0.1'!K51</f>
        <v>17.888622456503601</v>
      </c>
      <c r="H137" s="59">
        <f>'Incid. mast. by SCS last test'!F32</f>
        <v>17.888622456503601</v>
      </c>
      <c r="I137" s="60">
        <f t="shared" si="9"/>
        <v>17.888622456503601</v>
      </c>
      <c r="J137" s="60">
        <f t="shared" si="10"/>
        <v>28.621795930405764</v>
      </c>
      <c r="K137" s="60">
        <f t="shared" si="11"/>
        <v>28.621795930405764</v>
      </c>
      <c r="L137" s="42"/>
      <c r="M137" s="61">
        <f>(K137/100)*' DATA - Farm inputs'!$C$67</f>
        <v>6.096442533176428</v>
      </c>
    </row>
    <row r="138" spans="2:13" x14ac:dyDescent="0.55000000000000004">
      <c r="B138" s="121"/>
      <c r="C138" s="56">
        <v>2.5</v>
      </c>
      <c r="D138" s="57">
        <f t="shared" si="8"/>
        <v>70710.678118654745</v>
      </c>
      <c r="E138" s="58">
        <f>'Mastitis inputs 0.1'!I52</f>
        <v>0</v>
      </c>
      <c r="F138" s="6">
        <f>'Mastitis inputs 0.1'!J52</f>
        <v>10</v>
      </c>
      <c r="G138" s="5">
        <f>'Mastitis inputs 0.1'!K52</f>
        <v>18.3460972485227</v>
      </c>
      <c r="H138" s="59">
        <f>'Incid. mast. by SCS last test'!F33</f>
        <v>18.3460972485227</v>
      </c>
      <c r="I138" s="60">
        <f t="shared" si="9"/>
        <v>18.3460972485227</v>
      </c>
      <c r="J138" s="60">
        <f t="shared" si="10"/>
        <v>29.353755597636322</v>
      </c>
      <c r="K138" s="60">
        <f t="shared" si="11"/>
        <v>29.353755597636322</v>
      </c>
      <c r="L138" s="42"/>
      <c r="M138" s="61">
        <f>(K138/100)*' DATA - Farm inputs'!$C$67</f>
        <v>6.2523499422965365</v>
      </c>
    </row>
    <row r="139" spans="2:13" x14ac:dyDescent="0.55000000000000004">
      <c r="B139" s="121"/>
      <c r="C139" s="56">
        <v>2.6</v>
      </c>
      <c r="D139" s="57">
        <f t="shared" si="8"/>
        <v>75785.828325519906</v>
      </c>
      <c r="E139" s="58">
        <f>'Mastitis inputs 0.1'!I53</f>
        <v>0</v>
      </c>
      <c r="F139" s="6">
        <f>'Mastitis inputs 0.1'!J53</f>
        <v>10</v>
      </c>
      <c r="G139" s="5">
        <f>'Mastitis inputs 0.1'!K53</f>
        <v>19.0799573790664</v>
      </c>
      <c r="H139" s="59">
        <f>'Incid. mast. by SCS last test'!F34</f>
        <v>19.0799573790664</v>
      </c>
      <c r="I139" s="60">
        <f t="shared" si="9"/>
        <v>19.0799573790664</v>
      </c>
      <c r="J139" s="60">
        <f t="shared" si="10"/>
        <v>30.527931806506242</v>
      </c>
      <c r="K139" s="60">
        <f t="shared" si="11"/>
        <v>30.527931806506242</v>
      </c>
      <c r="L139" s="42"/>
      <c r="M139" s="61">
        <f>(K139/100)*' DATA - Farm inputs'!$C$67</f>
        <v>6.5024494747858297</v>
      </c>
    </row>
    <row r="140" spans="2:13" x14ac:dyDescent="0.55000000000000004">
      <c r="B140" s="121"/>
      <c r="C140" s="56">
        <v>2.7</v>
      </c>
      <c r="D140" s="57">
        <f t="shared" si="8"/>
        <v>81225.239635623569</v>
      </c>
      <c r="E140" s="58">
        <f>'Mastitis inputs 0.1'!I54</f>
        <v>0</v>
      </c>
      <c r="F140" s="6">
        <f>'Mastitis inputs 0.1'!J54</f>
        <v>20</v>
      </c>
      <c r="G140" s="5">
        <f>'Mastitis inputs 0.1'!K54</f>
        <v>19.731215926818599</v>
      </c>
      <c r="H140" s="59">
        <f>'Incid. mast. by SCS last test'!F35</f>
        <v>19.731215926818599</v>
      </c>
      <c r="I140" s="60">
        <f t="shared" si="9"/>
        <v>19.731215926818599</v>
      </c>
      <c r="J140" s="60">
        <f t="shared" si="10"/>
        <v>31.569945482909759</v>
      </c>
      <c r="K140" s="60">
        <f t="shared" si="11"/>
        <v>31.569945482909759</v>
      </c>
      <c r="L140" s="42"/>
      <c r="M140" s="61">
        <f>(K140/100)*' DATA - Farm inputs'!$C$67</f>
        <v>6.7243983878597797</v>
      </c>
    </row>
    <row r="141" spans="2:13" x14ac:dyDescent="0.55000000000000004">
      <c r="B141" s="121"/>
      <c r="C141" s="56">
        <v>2.8</v>
      </c>
      <c r="D141" s="57">
        <f t="shared" si="8"/>
        <v>87055.056329612416</v>
      </c>
      <c r="E141" s="58">
        <f>'Mastitis inputs 0.1'!I55</f>
        <v>0</v>
      </c>
      <c r="F141" s="6">
        <f>'Mastitis inputs 0.1'!J55</f>
        <v>8</v>
      </c>
      <c r="G141" s="5">
        <f>'Mastitis inputs 0.1'!K55</f>
        <v>19.1151388536071</v>
      </c>
      <c r="H141" s="59">
        <f>'Incid. mast. by SCS last test'!F36</f>
        <v>19.1151388536071</v>
      </c>
      <c r="I141" s="60">
        <f t="shared" si="9"/>
        <v>19.1151388536071</v>
      </c>
      <c r="J141" s="60">
        <f t="shared" si="10"/>
        <v>30.584222165771362</v>
      </c>
      <c r="K141" s="60">
        <f t="shared" si="11"/>
        <v>30.584222165771362</v>
      </c>
      <c r="L141" s="42"/>
      <c r="M141" s="61">
        <f>(K141/100)*' DATA - Farm inputs'!$C$67</f>
        <v>6.5144393213093004</v>
      </c>
    </row>
    <row r="142" spans="2:13" x14ac:dyDescent="0.55000000000000004">
      <c r="B142" s="121"/>
      <c r="C142" s="56">
        <v>2.9</v>
      </c>
      <c r="D142" s="57">
        <f t="shared" si="8"/>
        <v>93303.299153680739</v>
      </c>
      <c r="E142" s="58">
        <f>'Mastitis inputs 0.1'!I56</f>
        <v>0</v>
      </c>
      <c r="F142" s="6">
        <f>'Mastitis inputs 0.1'!J56</f>
        <v>12</v>
      </c>
      <c r="G142" s="5">
        <f>'Mastitis inputs 0.1'!K56</f>
        <v>20.356056874724501</v>
      </c>
      <c r="H142" s="59">
        <f>'Incid. mast. by SCS last test'!F37</f>
        <v>20.356056874724501</v>
      </c>
      <c r="I142" s="60">
        <f t="shared" si="9"/>
        <v>20.356056874724501</v>
      </c>
      <c r="J142" s="60">
        <f t="shared" si="10"/>
        <v>32.569690999559207</v>
      </c>
      <c r="K142" s="60">
        <f t="shared" si="11"/>
        <v>32.569690999559207</v>
      </c>
      <c r="L142" s="42"/>
      <c r="M142" s="61">
        <f>(K142/100)*' DATA - Farm inputs'!$C$67</f>
        <v>6.937344182906112</v>
      </c>
    </row>
    <row r="143" spans="2:13" x14ac:dyDescent="0.55000000000000004">
      <c r="B143" s="121"/>
      <c r="C143" s="56">
        <v>3</v>
      </c>
      <c r="D143" s="57">
        <f t="shared" si="8"/>
        <v>100000</v>
      </c>
      <c r="E143" s="58">
        <f>'Mastitis inputs 0.1'!I57</f>
        <v>0</v>
      </c>
      <c r="F143" s="6">
        <f>'Mastitis inputs 0.1'!J57</f>
        <v>14</v>
      </c>
      <c r="G143" s="5">
        <f>'Mastitis inputs 0.1'!K57</f>
        <v>21.045591994431202</v>
      </c>
      <c r="H143" s="59">
        <f>'Incid. mast. by SCS last test'!F38</f>
        <v>21.045591994431202</v>
      </c>
      <c r="I143" s="60">
        <f t="shared" si="9"/>
        <v>21.045591994431202</v>
      </c>
      <c r="J143" s="60">
        <f t="shared" si="10"/>
        <v>33.672947191089925</v>
      </c>
      <c r="K143" s="60">
        <f t="shared" si="11"/>
        <v>33.672947191089925</v>
      </c>
      <c r="L143" s="42"/>
      <c r="M143" s="61">
        <f>(K143/100)*' DATA - Farm inputs'!$C$67</f>
        <v>7.1723377517021545</v>
      </c>
    </row>
    <row r="144" spans="2:13" x14ac:dyDescent="0.55000000000000004">
      <c r="B144" s="121"/>
      <c r="C144" s="56">
        <v>3.1</v>
      </c>
      <c r="D144" s="57">
        <f t="shared" si="8"/>
        <v>107177.34625362931</v>
      </c>
      <c r="E144" s="58">
        <f>'Mastitis inputs 0.1'!I58</f>
        <v>0</v>
      </c>
      <c r="F144" s="6">
        <f>'Mastitis inputs 0.1'!J58</f>
        <v>13</v>
      </c>
      <c r="G144" s="5">
        <f>'Mastitis inputs 0.1'!K58</f>
        <v>20.175126175301699</v>
      </c>
      <c r="H144" s="59">
        <f>'Incid. mast. by SCS last test'!F39</f>
        <v>20.175126175301699</v>
      </c>
      <c r="I144" s="60">
        <f t="shared" si="9"/>
        <v>20.175126175301699</v>
      </c>
      <c r="J144" s="60">
        <f t="shared" si="10"/>
        <v>32.280201880482721</v>
      </c>
      <c r="K144" s="60">
        <f t="shared" si="11"/>
        <v>32.280201880482721</v>
      </c>
      <c r="L144" s="42"/>
      <c r="M144" s="61">
        <f>(K144/100)*' DATA - Farm inputs'!$C$67</f>
        <v>6.8756830005428204</v>
      </c>
    </row>
    <row r="145" spans="2:13" x14ac:dyDescent="0.55000000000000004">
      <c r="B145" s="121"/>
      <c r="C145" s="56">
        <v>3.2</v>
      </c>
      <c r="D145" s="57">
        <f t="shared" si="8"/>
        <v>114869.83549970351</v>
      </c>
      <c r="E145" s="58">
        <f>'Mastitis inputs 0.1'!I59</f>
        <v>0</v>
      </c>
      <c r="F145" s="6">
        <f>'Mastitis inputs 0.1'!J59</f>
        <v>14</v>
      </c>
      <c r="G145" s="5">
        <f>'Mastitis inputs 0.1'!K59</f>
        <v>21.358951257696198</v>
      </c>
      <c r="H145" s="59">
        <f>'Incid. mast. by SCS last test'!F40</f>
        <v>21.358951257696198</v>
      </c>
      <c r="I145" s="60">
        <f t="shared" si="9"/>
        <v>21.358951257696198</v>
      </c>
      <c r="J145" s="60">
        <f t="shared" si="10"/>
        <v>34.174322012313915</v>
      </c>
      <c r="K145" s="60">
        <f t="shared" si="11"/>
        <v>34.174322012313915</v>
      </c>
      <c r="L145" s="42"/>
      <c r="M145" s="61">
        <f>(K145/100)*' DATA - Farm inputs'!$C$67</f>
        <v>7.2791305886228646</v>
      </c>
    </row>
    <row r="146" spans="2:13" x14ac:dyDescent="0.55000000000000004">
      <c r="B146" s="121"/>
      <c r="C146" s="56">
        <v>3.3</v>
      </c>
      <c r="D146" s="57">
        <f t="shared" si="8"/>
        <v>123114.44133449161</v>
      </c>
      <c r="E146" s="58">
        <f>'Mastitis inputs 0.1'!I60</f>
        <v>0</v>
      </c>
      <c r="F146" s="6">
        <f>'Mastitis inputs 0.1'!J60</f>
        <v>17</v>
      </c>
      <c r="G146" s="5">
        <f>'Mastitis inputs 0.1'!K60</f>
        <v>20.464143091467399</v>
      </c>
      <c r="H146" s="59">
        <f>'Incid. mast. by SCS last test'!F41</f>
        <v>20.464143091467399</v>
      </c>
      <c r="I146" s="60">
        <f t="shared" si="9"/>
        <v>20.464143091467399</v>
      </c>
      <c r="J146" s="60">
        <f t="shared" si="10"/>
        <v>32.742628946347843</v>
      </c>
      <c r="K146" s="60">
        <f t="shared" si="11"/>
        <v>32.742628946347843</v>
      </c>
      <c r="L146" s="42"/>
      <c r="M146" s="61">
        <f>(K146/100)*' DATA - Farm inputs'!$C$67</f>
        <v>6.9741799655720902</v>
      </c>
    </row>
    <row r="147" spans="2:13" x14ac:dyDescent="0.55000000000000004">
      <c r="B147" s="121"/>
      <c r="C147" s="56">
        <v>3.4</v>
      </c>
      <c r="D147" s="57">
        <f t="shared" si="8"/>
        <v>131950.79107728941</v>
      </c>
      <c r="E147" s="58">
        <f>'Mastitis inputs 0.1'!I61</f>
        <v>0</v>
      </c>
      <c r="F147" s="6">
        <f>'Mastitis inputs 0.1'!J61</f>
        <v>10</v>
      </c>
      <c r="G147" s="5">
        <f>'Mastitis inputs 0.1'!K61</f>
        <v>21.374094446658599</v>
      </c>
      <c r="H147" s="59">
        <f>'Incid. mast. by SCS last test'!F42</f>
        <v>21.374094446658599</v>
      </c>
      <c r="I147" s="60">
        <f t="shared" si="9"/>
        <v>21.374094446658599</v>
      </c>
      <c r="J147" s="60">
        <f t="shared" si="10"/>
        <v>34.19855111465376</v>
      </c>
      <c r="K147" s="60">
        <f t="shared" si="11"/>
        <v>34.19855111465376</v>
      </c>
      <c r="L147" s="42"/>
      <c r="M147" s="61">
        <f>(K147/100)*' DATA - Farm inputs'!$C$67</f>
        <v>7.2842913874212503</v>
      </c>
    </row>
    <row r="148" spans="2:13" x14ac:dyDescent="0.55000000000000004">
      <c r="B148" s="121"/>
      <c r="C148" s="56">
        <v>3.5</v>
      </c>
      <c r="D148" s="57">
        <f t="shared" si="8"/>
        <v>141421.35623730952</v>
      </c>
      <c r="E148" s="58">
        <f>'Mastitis inputs 0.1'!I62</f>
        <v>0</v>
      </c>
      <c r="F148" s="6">
        <f>'Mastitis inputs 0.1'!J62</f>
        <v>12</v>
      </c>
      <c r="G148" s="5">
        <f>'Mastitis inputs 0.1'!K62</f>
        <v>22.0160596198794</v>
      </c>
      <c r="H148" s="59">
        <f>'Incid. mast. by SCS last test'!F43</f>
        <v>22.0160596198794</v>
      </c>
      <c r="I148" s="60">
        <f t="shared" si="9"/>
        <v>22.0160596198794</v>
      </c>
      <c r="J148" s="60">
        <f t="shared" si="10"/>
        <v>35.225695391807044</v>
      </c>
      <c r="K148" s="60">
        <f t="shared" si="11"/>
        <v>35.225695391807044</v>
      </c>
      <c r="L148" s="42"/>
      <c r="M148" s="61">
        <f>(K148/100)*' DATA - Farm inputs'!$C$67</f>
        <v>7.5030731184549007</v>
      </c>
    </row>
    <row r="149" spans="2:13" x14ac:dyDescent="0.55000000000000004">
      <c r="B149" s="121"/>
      <c r="C149" s="56">
        <v>3.6</v>
      </c>
      <c r="D149" s="57">
        <f t="shared" si="8"/>
        <v>151571.65665103981</v>
      </c>
      <c r="E149" s="58">
        <f>'Mastitis inputs 0.1'!I63</f>
        <v>0</v>
      </c>
      <c r="F149" s="6">
        <f>'Mastitis inputs 0.1'!J63</f>
        <v>10</v>
      </c>
      <c r="G149" s="5">
        <f>'Mastitis inputs 0.1'!K63</f>
        <v>22.808347509496599</v>
      </c>
      <c r="H149" s="59">
        <f>'Incid. mast. by SCS last test'!F44</f>
        <v>22.808347509496599</v>
      </c>
      <c r="I149" s="60">
        <f t="shared" si="9"/>
        <v>22.808347509496599</v>
      </c>
      <c r="J149" s="60">
        <f t="shared" si="10"/>
        <v>36.493356015194557</v>
      </c>
      <c r="K149" s="60">
        <f t="shared" si="11"/>
        <v>36.493356015194557</v>
      </c>
      <c r="L149" s="42"/>
      <c r="M149" s="61">
        <f>(K149/100)*' DATA - Farm inputs'!$C$67</f>
        <v>7.7730848312364405</v>
      </c>
    </row>
    <row r="150" spans="2:13" x14ac:dyDescent="0.55000000000000004">
      <c r="B150" s="121"/>
      <c r="C150" s="56">
        <v>3.7</v>
      </c>
      <c r="D150" s="57">
        <f t="shared" si="8"/>
        <v>162450.47927124711</v>
      </c>
      <c r="E150" s="58">
        <f>'Mastitis inputs 0.1'!I64</f>
        <v>0</v>
      </c>
      <c r="F150" s="6">
        <f>'Mastitis inputs 0.1'!J64</f>
        <v>7</v>
      </c>
      <c r="G150" s="5">
        <f>'Mastitis inputs 0.1'!K64</f>
        <v>21.898679953168902</v>
      </c>
      <c r="H150" s="59">
        <f>'Incid. mast. by SCS last test'!F45</f>
        <v>21.898679953168902</v>
      </c>
      <c r="I150" s="60">
        <f t="shared" si="9"/>
        <v>21.898679953168902</v>
      </c>
      <c r="J150" s="60">
        <f t="shared" si="10"/>
        <v>35.037887925070244</v>
      </c>
      <c r="K150" s="60">
        <f t="shared" si="11"/>
        <v>35.037887925070244</v>
      </c>
      <c r="L150" s="42"/>
      <c r="M150" s="61">
        <f>(K150/100)*' DATA - Farm inputs'!$C$67</f>
        <v>7.4630701280399618</v>
      </c>
    </row>
    <row r="151" spans="2:13" x14ac:dyDescent="0.55000000000000004">
      <c r="B151" s="121"/>
      <c r="C151" s="56">
        <v>3.8</v>
      </c>
      <c r="D151" s="57">
        <f t="shared" si="8"/>
        <v>174110.1126592248</v>
      </c>
      <c r="E151" s="58">
        <f>'Mastitis inputs 0.1'!I65</f>
        <v>0</v>
      </c>
      <c r="F151" s="6">
        <f>'Mastitis inputs 0.1'!J65</f>
        <v>12</v>
      </c>
      <c r="G151" s="5">
        <f>'Mastitis inputs 0.1'!K65</f>
        <v>23.493625024928701</v>
      </c>
      <c r="H151" s="59">
        <f>'Incid. mast. by SCS last test'!F46</f>
        <v>23.493625024928701</v>
      </c>
      <c r="I151" s="60">
        <f t="shared" si="9"/>
        <v>23.493625024928701</v>
      </c>
      <c r="J151" s="60">
        <f t="shared" si="10"/>
        <v>37.589800039885922</v>
      </c>
      <c r="K151" s="60">
        <f t="shared" si="11"/>
        <v>37.589800039885922</v>
      </c>
      <c r="L151" s="42"/>
      <c r="M151" s="61">
        <f>(K151/100)*' DATA - Farm inputs'!$C$67</f>
        <v>8.0066274084957012</v>
      </c>
    </row>
    <row r="152" spans="2:13" x14ac:dyDescent="0.55000000000000004">
      <c r="B152" s="121"/>
      <c r="C152" s="56">
        <v>3.9</v>
      </c>
      <c r="D152" s="57">
        <f t="shared" si="8"/>
        <v>186606.59830736148</v>
      </c>
      <c r="E152" s="58">
        <f>'Mastitis inputs 0.1'!I66</f>
        <v>0</v>
      </c>
      <c r="F152" s="6">
        <f>'Mastitis inputs 0.1'!J66</f>
        <v>12</v>
      </c>
      <c r="G152" s="5">
        <f>'Mastitis inputs 0.1'!K66</f>
        <v>22.221579914820701</v>
      </c>
      <c r="H152" s="59">
        <f>'Incid. mast. by SCS last test'!F47</f>
        <v>22.221579914820701</v>
      </c>
      <c r="I152" s="60">
        <f t="shared" si="9"/>
        <v>22.221579914820701</v>
      </c>
      <c r="J152" s="60">
        <f t="shared" si="10"/>
        <v>35.554527863713126</v>
      </c>
      <c r="K152" s="60">
        <f t="shared" si="11"/>
        <v>35.554527863713126</v>
      </c>
      <c r="L152" s="42"/>
      <c r="M152" s="61">
        <f>(K152/100)*' DATA - Farm inputs'!$C$67</f>
        <v>7.5731144349708961</v>
      </c>
    </row>
    <row r="153" spans="2:13" x14ac:dyDescent="0.55000000000000004">
      <c r="B153" s="121"/>
      <c r="C153" s="56">
        <v>4</v>
      </c>
      <c r="D153" s="57">
        <f t="shared" si="8"/>
        <v>200000</v>
      </c>
      <c r="E153" s="58">
        <f>'Mastitis inputs 0.1'!I67</f>
        <v>1</v>
      </c>
      <c r="F153" s="6">
        <f>'Mastitis inputs 0.1'!J67</f>
        <v>8</v>
      </c>
      <c r="G153" s="5">
        <f>'Mastitis inputs 0.1'!K67</f>
        <v>22.615431935236099</v>
      </c>
      <c r="H153" s="59">
        <f>'Incid. mast. by SCS last test'!F48</f>
        <v>22.615431935236099</v>
      </c>
      <c r="I153" s="60">
        <f t="shared" si="9"/>
        <v>22.615431935236099</v>
      </c>
      <c r="J153" s="60">
        <f t="shared" si="10"/>
        <v>36.184691096377762</v>
      </c>
      <c r="K153" s="60">
        <f t="shared" si="11"/>
        <v>22.615431935236099</v>
      </c>
      <c r="L153" s="42"/>
      <c r="M153" s="61">
        <f>(K153/100)*' DATA - Farm inputs'!$C$67</f>
        <v>4.8170870022052892</v>
      </c>
    </row>
    <row r="154" spans="2:13" x14ac:dyDescent="0.55000000000000004">
      <c r="B154" s="121"/>
      <c r="C154" s="56">
        <v>4.0999999999999996</v>
      </c>
      <c r="D154" s="57">
        <f t="shared" si="8"/>
        <v>214354.69250725859</v>
      </c>
      <c r="E154" s="58">
        <f>'Mastitis inputs 0.1'!I68</f>
        <v>1</v>
      </c>
      <c r="F154" s="6">
        <f>'Mastitis inputs 0.1'!J68</f>
        <v>6</v>
      </c>
      <c r="G154" s="5">
        <f>'Mastitis inputs 0.1'!K68</f>
        <v>23.900799592659698</v>
      </c>
      <c r="H154" s="59">
        <f>'Incid. mast. by SCS last test'!F49</f>
        <v>23.900799592659698</v>
      </c>
      <c r="I154" s="60">
        <f t="shared" si="9"/>
        <v>23.900799592659698</v>
      </c>
      <c r="J154" s="60">
        <f t="shared" si="10"/>
        <v>38.241279348255517</v>
      </c>
      <c r="K154" s="60">
        <f t="shared" si="11"/>
        <v>23.900799592659698</v>
      </c>
      <c r="L154" s="42"/>
      <c r="M154" s="61">
        <f>(K154/100)*' DATA - Farm inputs'!$C$67</f>
        <v>5.0908703132365165</v>
      </c>
    </row>
    <row r="155" spans="2:13" x14ac:dyDescent="0.55000000000000004">
      <c r="B155" s="121"/>
      <c r="C155" s="56">
        <v>4.2</v>
      </c>
      <c r="D155" s="57">
        <f t="shared" si="8"/>
        <v>229739.67099940701</v>
      </c>
      <c r="E155" s="58">
        <f>'Mastitis inputs 0.1'!I69</f>
        <v>1</v>
      </c>
      <c r="F155" s="6">
        <f>'Mastitis inputs 0.1'!J69</f>
        <v>6</v>
      </c>
      <c r="G155" s="5">
        <f>'Mastitis inputs 0.1'!K69</f>
        <v>23.6175900859409</v>
      </c>
      <c r="H155" s="59">
        <f>'Incid. mast. by SCS last test'!F50</f>
        <v>23.6175900859409</v>
      </c>
      <c r="I155" s="60">
        <f t="shared" si="9"/>
        <v>23.6175900859409</v>
      </c>
      <c r="J155" s="60">
        <f t="shared" si="10"/>
        <v>37.788144137505441</v>
      </c>
      <c r="K155" s="60">
        <f t="shared" si="11"/>
        <v>23.6175900859409</v>
      </c>
      <c r="L155" s="42"/>
      <c r="M155" s="61">
        <f>(K155/100)*' DATA - Farm inputs'!$C$67</f>
        <v>5.030546688305412</v>
      </c>
    </row>
    <row r="156" spans="2:13" x14ac:dyDescent="0.55000000000000004">
      <c r="B156" s="121"/>
      <c r="C156" s="56">
        <v>4.3</v>
      </c>
      <c r="D156" s="57">
        <f t="shared" si="8"/>
        <v>246228.88266898322</v>
      </c>
      <c r="E156" s="58">
        <f>'Mastitis inputs 0.1'!I70</f>
        <v>1</v>
      </c>
      <c r="F156" s="6">
        <f>'Mastitis inputs 0.1'!J70</f>
        <v>6</v>
      </c>
      <c r="G156" s="5">
        <f>'Mastitis inputs 0.1'!K70</f>
        <v>23.704415344377498</v>
      </c>
      <c r="H156" s="59">
        <f>'Incid. mast. by SCS last test'!F51</f>
        <v>23.704415344377498</v>
      </c>
      <c r="I156" s="60">
        <f t="shared" si="9"/>
        <v>23.704415344377498</v>
      </c>
      <c r="J156" s="60">
        <f t="shared" si="10"/>
        <v>37.927064551004001</v>
      </c>
      <c r="K156" s="60">
        <f t="shared" si="11"/>
        <v>23.704415344377498</v>
      </c>
      <c r="L156" s="42"/>
      <c r="M156" s="61">
        <f>(K156/100)*' DATA - Farm inputs'!$C$67</f>
        <v>5.0490404683524073</v>
      </c>
    </row>
    <row r="157" spans="2:13" x14ac:dyDescent="0.55000000000000004">
      <c r="B157" s="121"/>
      <c r="C157" s="56">
        <v>4.4000000000000004</v>
      </c>
      <c r="D157" s="57">
        <f t="shared" si="8"/>
        <v>263901.58215457894</v>
      </c>
      <c r="E157" s="58">
        <f>'Mastitis inputs 0.1'!I71</f>
        <v>1</v>
      </c>
      <c r="F157" s="6">
        <f>'Mastitis inputs 0.1'!J71</f>
        <v>2</v>
      </c>
      <c r="G157" s="5">
        <f>'Mastitis inputs 0.1'!K71</f>
        <v>23.826401230393298</v>
      </c>
      <c r="H157" s="59">
        <f>'Incid. mast. by SCS last test'!F52</f>
        <v>23.826401230393298</v>
      </c>
      <c r="I157" s="60">
        <f t="shared" si="9"/>
        <v>23.826401230393298</v>
      </c>
      <c r="J157" s="60">
        <f t="shared" si="10"/>
        <v>38.122241968629275</v>
      </c>
      <c r="K157" s="60">
        <f t="shared" si="11"/>
        <v>23.826401230393298</v>
      </c>
      <c r="L157" s="42"/>
      <c r="M157" s="61">
        <f>(K157/100)*' DATA - Farm inputs'!$C$67</f>
        <v>5.0750234620737729</v>
      </c>
    </row>
    <row r="158" spans="2:13" x14ac:dyDescent="0.55000000000000004">
      <c r="B158" s="121"/>
      <c r="C158" s="56">
        <v>4.5</v>
      </c>
      <c r="D158" s="57">
        <f t="shared" si="8"/>
        <v>282842.71247461898</v>
      </c>
      <c r="E158" s="58">
        <f>'Mastitis inputs 0.1'!I72</f>
        <v>1</v>
      </c>
      <c r="F158" s="6">
        <f>'Mastitis inputs 0.1'!J72</f>
        <v>7</v>
      </c>
      <c r="G158" s="5">
        <f>'Mastitis inputs 0.1'!K72</f>
        <v>23.333801617207101</v>
      </c>
      <c r="H158" s="59">
        <f>'Incid. mast. by SCS last test'!F53</f>
        <v>23.333801617207101</v>
      </c>
      <c r="I158" s="60">
        <f t="shared" si="9"/>
        <v>23.333801617207101</v>
      </c>
      <c r="J158" s="60">
        <f t="shared" si="10"/>
        <v>37.334082587531363</v>
      </c>
      <c r="K158" s="60">
        <f t="shared" si="11"/>
        <v>23.333801617207101</v>
      </c>
      <c r="L158" s="42"/>
      <c r="M158" s="61">
        <f>(K158/100)*' DATA - Farm inputs'!$C$67</f>
        <v>4.9700997444651129</v>
      </c>
    </row>
    <row r="159" spans="2:13" x14ac:dyDescent="0.55000000000000004">
      <c r="B159" s="121"/>
      <c r="C159" s="56">
        <v>4.5999999999999996</v>
      </c>
      <c r="D159" s="57">
        <f t="shared" si="8"/>
        <v>303143.31330207951</v>
      </c>
      <c r="E159" s="58">
        <f>'Mastitis inputs 0.1'!I73</f>
        <v>1</v>
      </c>
      <c r="F159" s="6">
        <f>'Mastitis inputs 0.1'!J73</f>
        <v>3</v>
      </c>
      <c r="G159" s="5">
        <f>'Mastitis inputs 0.1'!K73</f>
        <v>25.623131797913402</v>
      </c>
      <c r="H159" s="59">
        <f>'Incid. mast. by SCS last test'!F54</f>
        <v>25.623131797913402</v>
      </c>
      <c r="I159" s="60">
        <f t="shared" si="9"/>
        <v>25.623131797913402</v>
      </c>
      <c r="J159" s="60">
        <f t="shared" si="10"/>
        <v>40.997010876661449</v>
      </c>
      <c r="K159" s="60">
        <f t="shared" si="11"/>
        <v>25.623131797913402</v>
      </c>
      <c r="L159" s="42"/>
      <c r="M159" s="61">
        <f>(K159/100)*' DATA - Farm inputs'!$C$67</f>
        <v>5.4577270729555547</v>
      </c>
    </row>
    <row r="160" spans="2:13" x14ac:dyDescent="0.55000000000000004">
      <c r="B160" s="121"/>
      <c r="C160" s="56">
        <v>4.7</v>
      </c>
      <c r="D160" s="57">
        <f t="shared" si="8"/>
        <v>324900.95854249428</v>
      </c>
      <c r="E160" s="58">
        <f>'Mastitis inputs 0.1'!I74</f>
        <v>1</v>
      </c>
      <c r="F160" s="6">
        <f>'Mastitis inputs 0.1'!J74</f>
        <v>6</v>
      </c>
      <c r="G160" s="5">
        <f>'Mastitis inputs 0.1'!K74</f>
        <v>26.550415014221201</v>
      </c>
      <c r="H160" s="59">
        <f>'Incid. mast. by SCS last test'!F55</f>
        <v>26.550415014221201</v>
      </c>
      <c r="I160" s="60">
        <f t="shared" si="9"/>
        <v>26.550415014221201</v>
      </c>
      <c r="J160" s="60">
        <f t="shared" si="10"/>
        <v>42.480664022753928</v>
      </c>
      <c r="K160" s="60">
        <f t="shared" si="11"/>
        <v>26.550415014221201</v>
      </c>
      <c r="L160" s="42"/>
      <c r="M160" s="61">
        <f>(K160/100)*' DATA - Farm inputs'!$C$67</f>
        <v>5.6552383980291161</v>
      </c>
    </row>
    <row r="161" spans="2:13" x14ac:dyDescent="0.55000000000000004">
      <c r="B161" s="121"/>
      <c r="C161" s="56">
        <v>4.8</v>
      </c>
      <c r="D161" s="57">
        <f t="shared" si="8"/>
        <v>348220.22531844967</v>
      </c>
      <c r="E161" s="58">
        <f>'Mastitis inputs 0.1'!I75</f>
        <v>1</v>
      </c>
      <c r="F161" s="6">
        <f>'Mastitis inputs 0.1'!J75</f>
        <v>1</v>
      </c>
      <c r="G161" s="5">
        <f>'Mastitis inputs 0.1'!K75</f>
        <v>26.539893891943201</v>
      </c>
      <c r="H161" s="59">
        <f>'Incid. mast. by SCS last test'!F56</f>
        <v>26.539893891943201</v>
      </c>
      <c r="I161" s="60">
        <f t="shared" si="9"/>
        <v>26.539893891943201</v>
      </c>
      <c r="J161" s="60">
        <f t="shared" si="10"/>
        <v>42.463830227109128</v>
      </c>
      <c r="K161" s="60">
        <f t="shared" si="11"/>
        <v>26.539893891943201</v>
      </c>
      <c r="L161" s="42"/>
      <c r="M161" s="61">
        <f>(K161/100)*' DATA - Farm inputs'!$C$67</f>
        <v>5.652997398983902</v>
      </c>
    </row>
    <row r="162" spans="2:13" x14ac:dyDescent="0.55000000000000004">
      <c r="B162" s="121"/>
      <c r="C162" s="56">
        <v>4.9000000000000004</v>
      </c>
      <c r="D162" s="57">
        <f t="shared" si="8"/>
        <v>373213.19661472301</v>
      </c>
      <c r="E162" s="58">
        <f>'Mastitis inputs 0.1'!I76</f>
        <v>1</v>
      </c>
      <c r="F162" s="6">
        <f>'Mastitis inputs 0.1'!J76</f>
        <v>5</v>
      </c>
      <c r="G162" s="5">
        <f>'Mastitis inputs 0.1'!K76</f>
        <v>28.053403919173803</v>
      </c>
      <c r="H162" s="59">
        <f>'Incid. mast. by SCS last test'!F57</f>
        <v>28.053403919173803</v>
      </c>
      <c r="I162" s="60">
        <f t="shared" si="9"/>
        <v>28.053403919173803</v>
      </c>
      <c r="J162" s="60">
        <f t="shared" si="10"/>
        <v>44.885446270678088</v>
      </c>
      <c r="K162" s="60">
        <f t="shared" si="11"/>
        <v>28.053403919173803</v>
      </c>
      <c r="L162" s="42"/>
      <c r="M162" s="61">
        <f>(K162/100)*' DATA - Farm inputs'!$C$67</f>
        <v>5.9753750347840198</v>
      </c>
    </row>
    <row r="163" spans="2:13" x14ac:dyDescent="0.55000000000000004">
      <c r="B163" s="121"/>
      <c r="C163" s="56">
        <v>5</v>
      </c>
      <c r="D163" s="57">
        <f t="shared" si="8"/>
        <v>400000</v>
      </c>
      <c r="E163" s="58">
        <f>'Mastitis inputs 0.1'!I77</f>
        <v>1</v>
      </c>
      <c r="F163" s="6">
        <f>'Mastitis inputs 0.1'!J77</f>
        <v>2</v>
      </c>
      <c r="G163" s="5">
        <f>'Mastitis inputs 0.1'!K77</f>
        <v>28.3722935234752</v>
      </c>
      <c r="H163" s="59">
        <f>'Incid. mast. by SCS last test'!F58</f>
        <v>28.3722935234752</v>
      </c>
      <c r="I163" s="60">
        <f t="shared" si="9"/>
        <v>28.3722935234752</v>
      </c>
      <c r="J163" s="60">
        <f t="shared" si="10"/>
        <v>45.395669637560324</v>
      </c>
      <c r="K163" s="60">
        <f t="shared" si="11"/>
        <v>28.3722935234752</v>
      </c>
      <c r="L163" s="42"/>
      <c r="M163" s="61">
        <f>(K163/100)*' DATA - Farm inputs'!$C$67</f>
        <v>6.0432985205002181</v>
      </c>
    </row>
    <row r="164" spans="2:13" x14ac:dyDescent="0.55000000000000004">
      <c r="B164" s="121"/>
      <c r="C164" s="56">
        <v>5.0999999999999996</v>
      </c>
      <c r="D164" s="57">
        <f t="shared" si="8"/>
        <v>428709.38501451717</v>
      </c>
      <c r="E164" s="58">
        <f>'Mastitis inputs 0.1'!I78</f>
        <v>1</v>
      </c>
      <c r="F164" s="6">
        <f>'Mastitis inputs 0.1'!J78</f>
        <v>5</v>
      </c>
      <c r="G164" s="5">
        <f>'Mastitis inputs 0.1'!K78</f>
        <v>26.482606467189701</v>
      </c>
      <c r="H164" s="59">
        <f>'Incid. mast. by SCS last test'!F59</f>
        <v>26.482606467189701</v>
      </c>
      <c r="I164" s="60">
        <f t="shared" si="9"/>
        <v>26.482606467189701</v>
      </c>
      <c r="J164" s="60">
        <f t="shared" si="10"/>
        <v>42.372170347503527</v>
      </c>
      <c r="K164" s="60">
        <f t="shared" si="11"/>
        <v>26.482606467189701</v>
      </c>
      <c r="L164" s="42"/>
      <c r="M164" s="61">
        <f>(K164/100)*' DATA - Farm inputs'!$C$67</f>
        <v>5.6407951775114062</v>
      </c>
    </row>
    <row r="165" spans="2:13" x14ac:dyDescent="0.55000000000000004">
      <c r="B165" s="121"/>
      <c r="C165" s="56">
        <v>5.2</v>
      </c>
      <c r="D165" s="57">
        <f t="shared" si="8"/>
        <v>459479.34199881396</v>
      </c>
      <c r="E165" s="58">
        <f>'Mastitis inputs 0.1'!I79</f>
        <v>1</v>
      </c>
      <c r="F165" s="6">
        <f>'Mastitis inputs 0.1'!J79</f>
        <v>1</v>
      </c>
      <c r="G165" s="5">
        <f>'Mastitis inputs 0.1'!K79</f>
        <v>27.0764759496601</v>
      </c>
      <c r="H165" s="59">
        <f>'Incid. mast. by SCS last test'!F60</f>
        <v>27.0764759496601</v>
      </c>
      <c r="I165" s="60">
        <f t="shared" si="9"/>
        <v>27.0764759496601</v>
      </c>
      <c r="J165" s="60">
        <f t="shared" si="10"/>
        <v>43.322361519456166</v>
      </c>
      <c r="K165" s="60">
        <f t="shared" si="11"/>
        <v>27.0764759496601</v>
      </c>
      <c r="L165" s="42"/>
      <c r="M165" s="61">
        <f>(K165/100)*' DATA - Farm inputs'!$C$67</f>
        <v>5.7672893772776019</v>
      </c>
    </row>
    <row r="166" spans="2:13" x14ac:dyDescent="0.55000000000000004">
      <c r="B166" s="121"/>
      <c r="C166" s="56">
        <v>5.3</v>
      </c>
      <c r="D166" s="57">
        <f t="shared" si="8"/>
        <v>492457.76533796644</v>
      </c>
      <c r="E166" s="58">
        <f>'Mastitis inputs 0.1'!I80</f>
        <v>1</v>
      </c>
      <c r="F166" s="6">
        <f>'Mastitis inputs 0.1'!J80</f>
        <v>2</v>
      </c>
      <c r="G166" s="5">
        <f>'Mastitis inputs 0.1'!K80</f>
        <v>27.1076549328385</v>
      </c>
      <c r="H166" s="59">
        <f>'Incid. mast. by SCS last test'!F61</f>
        <v>27.1076549328385</v>
      </c>
      <c r="I166" s="60">
        <f t="shared" si="9"/>
        <v>27.1076549328385</v>
      </c>
      <c r="J166" s="60">
        <f t="shared" si="10"/>
        <v>43.372247892541601</v>
      </c>
      <c r="K166" s="60">
        <f t="shared" si="11"/>
        <v>27.1076549328385</v>
      </c>
      <c r="L166" s="42"/>
      <c r="M166" s="61">
        <f>(K166/100)*' DATA - Farm inputs'!$C$67</f>
        <v>5.7739305006946005</v>
      </c>
    </row>
    <row r="167" spans="2:13" x14ac:dyDescent="0.55000000000000004">
      <c r="B167" s="121"/>
      <c r="C167" s="56">
        <v>5.4</v>
      </c>
      <c r="D167" s="57">
        <f t="shared" si="8"/>
        <v>527803.16430915787</v>
      </c>
      <c r="E167" s="58">
        <f>'Mastitis inputs 0.1'!I81</f>
        <v>1</v>
      </c>
      <c r="F167" s="6">
        <f>'Mastitis inputs 0.1'!J81</f>
        <v>1</v>
      </c>
      <c r="G167" s="5">
        <f>'Mastitis inputs 0.1'!K81</f>
        <v>29.127434306395898</v>
      </c>
      <c r="H167" s="59">
        <f>'Incid. mast. by SCS last test'!F62</f>
        <v>29.127434306395898</v>
      </c>
      <c r="I167" s="60">
        <f t="shared" si="9"/>
        <v>29.127434306395898</v>
      </c>
      <c r="J167" s="60">
        <f t="shared" si="10"/>
        <v>46.603894890233441</v>
      </c>
      <c r="K167" s="60">
        <f t="shared" si="11"/>
        <v>29.127434306395898</v>
      </c>
      <c r="L167" s="42"/>
      <c r="M167" s="61">
        <f>(K167/100)*' DATA - Farm inputs'!$C$67</f>
        <v>6.2041435072623266</v>
      </c>
    </row>
    <row r="168" spans="2:13" x14ac:dyDescent="0.55000000000000004">
      <c r="B168" s="121"/>
      <c r="C168" s="56">
        <v>5.5</v>
      </c>
      <c r="D168" s="57">
        <f t="shared" si="8"/>
        <v>565685.42494923808</v>
      </c>
      <c r="E168" s="58">
        <f>'Mastitis inputs 0.1'!I82</f>
        <v>1</v>
      </c>
      <c r="F168" s="6">
        <f>'Mastitis inputs 0.1'!J82</f>
        <v>2</v>
      </c>
      <c r="G168" s="5">
        <f>'Mastitis inputs 0.1'!K82</f>
        <v>26.359145570135901</v>
      </c>
      <c r="H168" s="59">
        <f>'Incid. mast. by SCS last test'!F63</f>
        <v>26.359145570135901</v>
      </c>
      <c r="I168" s="60">
        <f t="shared" si="9"/>
        <v>26.359145570135901</v>
      </c>
      <c r="J168" s="60">
        <f t="shared" si="10"/>
        <v>42.174632912217447</v>
      </c>
      <c r="K168" s="60">
        <f t="shared" si="11"/>
        <v>26.359145570135901</v>
      </c>
      <c r="L168" s="42"/>
      <c r="M168" s="61">
        <f>(K168/100)*' DATA - Farm inputs'!$C$67</f>
        <v>5.6144980064389465</v>
      </c>
    </row>
    <row r="169" spans="2:13" x14ac:dyDescent="0.55000000000000004">
      <c r="B169" s="121"/>
      <c r="C169" s="56">
        <v>5.6</v>
      </c>
      <c r="D169" s="57">
        <f t="shared" si="8"/>
        <v>606286.62660415913</v>
      </c>
      <c r="E169" s="58">
        <f>'Mastitis inputs 0.1'!I83</f>
        <v>1</v>
      </c>
      <c r="F169" s="6">
        <f>'Mastitis inputs 0.1'!J83</f>
        <v>1</v>
      </c>
      <c r="G169" s="5">
        <f>'Mastitis inputs 0.1'!K83</f>
        <v>27.581933172687002</v>
      </c>
      <c r="H169" s="59">
        <f>'Incid. mast. by SCS last test'!F64</f>
        <v>27.581933172687002</v>
      </c>
      <c r="I169" s="60">
        <f t="shared" si="9"/>
        <v>27.581933172687002</v>
      </c>
      <c r="J169" s="60">
        <f t="shared" si="10"/>
        <v>44.131093076299209</v>
      </c>
      <c r="K169" s="60">
        <f t="shared" si="11"/>
        <v>27.581933172687002</v>
      </c>
      <c r="L169" s="42"/>
      <c r="M169" s="61">
        <f>(K169/100)*' DATA - Farm inputs'!$C$67</f>
        <v>5.8749517657823311</v>
      </c>
    </row>
    <row r="170" spans="2:13" x14ac:dyDescent="0.55000000000000004">
      <c r="B170" s="121"/>
      <c r="C170" s="56">
        <v>5.7</v>
      </c>
      <c r="D170" s="57">
        <f t="shared" si="8"/>
        <v>649801.91708498844</v>
      </c>
      <c r="E170" s="58">
        <f>'Mastitis inputs 0.1'!I84</f>
        <v>1</v>
      </c>
      <c r="F170" s="6">
        <f>'Mastitis inputs 0.1'!J84</f>
        <v>1</v>
      </c>
      <c r="G170" s="5">
        <f>'Mastitis inputs 0.1'!K84</f>
        <v>30.735017777883201</v>
      </c>
      <c r="H170" s="59">
        <f>'Incid. mast. by SCS last test'!F65</f>
        <v>30.735017777883201</v>
      </c>
      <c r="I170" s="60">
        <f t="shared" si="9"/>
        <v>30.735017777883201</v>
      </c>
      <c r="J170" s="60">
        <f t="shared" si="10"/>
        <v>49.176028444613124</v>
      </c>
      <c r="K170" s="60">
        <f t="shared" si="11"/>
        <v>30.735017777883201</v>
      </c>
      <c r="L170" s="42"/>
      <c r="M170" s="61">
        <f>(K170/100)*' DATA - Farm inputs'!$C$67</f>
        <v>6.5465587866891219</v>
      </c>
    </row>
    <row r="171" spans="2:13" x14ac:dyDescent="0.55000000000000004">
      <c r="B171" s="121"/>
      <c r="C171" s="56">
        <v>5.8</v>
      </c>
      <c r="D171" s="57">
        <f t="shared" si="8"/>
        <v>696440.45063689922</v>
      </c>
      <c r="E171" s="58">
        <f>'Mastitis inputs 0.1'!I85</f>
        <v>1</v>
      </c>
      <c r="F171" s="6">
        <f>'Mastitis inputs 0.1'!J85</f>
        <v>1</v>
      </c>
      <c r="G171" s="5">
        <f>'Mastitis inputs 0.1'!K85</f>
        <v>28.813779075568402</v>
      </c>
      <c r="H171" s="59">
        <f>'Incid. mast. by SCS last test'!F66</f>
        <v>28.813779075568402</v>
      </c>
      <c r="I171" s="60">
        <f t="shared" si="9"/>
        <v>28.813779075568402</v>
      </c>
      <c r="J171" s="60">
        <f t="shared" si="10"/>
        <v>46.102046520909447</v>
      </c>
      <c r="K171" s="60">
        <f t="shared" si="11"/>
        <v>28.813779075568402</v>
      </c>
      <c r="L171" s="42"/>
      <c r="M171" s="61">
        <f>(K171/100)*' DATA - Farm inputs'!$C$67</f>
        <v>6.1373349430960698</v>
      </c>
    </row>
    <row r="172" spans="2:13" x14ac:dyDescent="0.55000000000000004">
      <c r="B172" s="121"/>
      <c r="C172" s="56">
        <v>5.9</v>
      </c>
      <c r="D172" s="57">
        <f t="shared" si="8"/>
        <v>746426.39322944614</v>
      </c>
      <c r="E172" s="58">
        <f>'Mastitis inputs 0.1'!I86</f>
        <v>1</v>
      </c>
      <c r="F172" s="6">
        <f>'Mastitis inputs 0.1'!J86</f>
        <v>0</v>
      </c>
      <c r="G172" s="5">
        <f>'Mastitis inputs 0.1'!K86</f>
        <v>30.426248970271203</v>
      </c>
      <c r="H172" s="59">
        <f>'Incid. mast. by SCS last test'!F67</f>
        <v>30.426248970271203</v>
      </c>
      <c r="I172" s="60">
        <f t="shared" si="9"/>
        <v>30.426248970271203</v>
      </c>
      <c r="J172" s="60">
        <f t="shared" si="10"/>
        <v>48.681998352433929</v>
      </c>
      <c r="K172" s="60">
        <f t="shared" si="11"/>
        <v>30.426248970271203</v>
      </c>
      <c r="L172" s="42"/>
      <c r="M172" s="61">
        <f>(K172/100)*' DATA - Farm inputs'!$C$67</f>
        <v>6.4807910306677661</v>
      </c>
    </row>
    <row r="173" spans="2:13" x14ac:dyDescent="0.55000000000000004">
      <c r="B173" s="121"/>
      <c r="C173" s="56">
        <v>6</v>
      </c>
      <c r="D173" s="57">
        <f t="shared" si="8"/>
        <v>800000</v>
      </c>
      <c r="E173" s="58">
        <f>'Mastitis inputs 0.1'!I87</f>
        <v>1</v>
      </c>
      <c r="F173" s="6">
        <f>'Mastitis inputs 0.1'!J87</f>
        <v>1</v>
      </c>
      <c r="G173" s="5">
        <f>'Mastitis inputs 0.1'!K87</f>
        <v>27.360237137656799</v>
      </c>
      <c r="H173" s="59">
        <f>'Incid. mast. by SCS last test'!F68</f>
        <v>27.360237137656799</v>
      </c>
      <c r="I173" s="60">
        <f t="shared" si="9"/>
        <v>27.360237137656799</v>
      </c>
      <c r="J173" s="60">
        <f t="shared" si="10"/>
        <v>43.776379420250883</v>
      </c>
      <c r="K173" s="60">
        <f t="shared" si="11"/>
        <v>27.360237137656799</v>
      </c>
      <c r="L173" s="42"/>
      <c r="M173" s="61">
        <f>(K173/100)*' DATA - Farm inputs'!$C$67</f>
        <v>5.8277305103208992</v>
      </c>
    </row>
    <row r="174" spans="2:13" x14ac:dyDescent="0.55000000000000004">
      <c r="B174" s="121"/>
      <c r="C174" s="56">
        <v>6.1</v>
      </c>
      <c r="D174" s="57">
        <f t="shared" si="8"/>
        <v>857418.77002903435</v>
      </c>
      <c r="E174" s="58">
        <f>'Mastitis inputs 0.1'!I88</f>
        <v>1</v>
      </c>
      <c r="F174" s="6">
        <f>'Mastitis inputs 0.1'!J88</f>
        <v>1</v>
      </c>
      <c r="G174" s="5">
        <f>'Mastitis inputs 0.1'!K88</f>
        <v>29.540561223134098</v>
      </c>
      <c r="H174" s="59">
        <f>'Incid. mast. by SCS last test'!F69</f>
        <v>29.540561223134098</v>
      </c>
      <c r="I174" s="60">
        <f t="shared" si="9"/>
        <v>29.540561223134098</v>
      </c>
      <c r="J174" s="60">
        <f t="shared" si="10"/>
        <v>47.264897957014561</v>
      </c>
      <c r="K174" s="60">
        <f t="shared" si="11"/>
        <v>29.540561223134098</v>
      </c>
      <c r="L174" s="42"/>
      <c r="M174" s="61">
        <f>(K174/100)*' DATA - Farm inputs'!$C$67</f>
        <v>6.2921395405275629</v>
      </c>
    </row>
    <row r="175" spans="2:13" x14ac:dyDescent="0.55000000000000004">
      <c r="B175" s="121"/>
      <c r="C175" s="56">
        <v>6.2</v>
      </c>
      <c r="D175" s="57">
        <f t="shared" si="8"/>
        <v>918958.68399762793</v>
      </c>
      <c r="E175" s="58">
        <f>'Mastitis inputs 0.1'!I89</f>
        <v>1</v>
      </c>
      <c r="F175" s="6">
        <f>'Mastitis inputs 0.1'!J89</f>
        <v>1</v>
      </c>
      <c r="G175" s="5">
        <f>'Mastitis inputs 0.1'!K89</f>
        <v>29.981409686557797</v>
      </c>
      <c r="H175" s="59">
        <f>'Incid. mast. by SCS last test'!F70</f>
        <v>29.981409686557797</v>
      </c>
      <c r="I175" s="60">
        <f t="shared" si="9"/>
        <v>29.981409686557797</v>
      </c>
      <c r="J175" s="60">
        <f t="shared" si="10"/>
        <v>47.970255498492477</v>
      </c>
      <c r="K175" s="60">
        <f t="shared" si="11"/>
        <v>29.981409686557797</v>
      </c>
      <c r="L175" s="42"/>
      <c r="M175" s="61">
        <f>(K175/100)*' DATA - Farm inputs'!$C$67</f>
        <v>6.3860402632368114</v>
      </c>
    </row>
    <row r="176" spans="2:13" x14ac:dyDescent="0.55000000000000004">
      <c r="B176" s="121"/>
      <c r="C176" s="56">
        <v>6.3</v>
      </c>
      <c r="D176" s="57">
        <f t="shared" si="8"/>
        <v>984915.53067593288</v>
      </c>
      <c r="E176" s="58">
        <f>'Mastitis inputs 0.1'!I90</f>
        <v>1</v>
      </c>
      <c r="F176" s="6">
        <f>'Mastitis inputs 0.1'!J90</f>
        <v>2</v>
      </c>
      <c r="G176" s="5">
        <f>'Mastitis inputs 0.1'!K90</f>
        <v>33.036448714344701</v>
      </c>
      <c r="H176" s="59">
        <f>'Incid. mast. by SCS last test'!F71</f>
        <v>33.036448714344701</v>
      </c>
      <c r="I176" s="60">
        <f t="shared" si="9"/>
        <v>33.036448714344701</v>
      </c>
      <c r="J176" s="60">
        <f t="shared" si="10"/>
        <v>52.858317942951523</v>
      </c>
      <c r="K176" s="60">
        <f t="shared" si="11"/>
        <v>33.036448714344701</v>
      </c>
      <c r="L176" s="42"/>
      <c r="M176" s="61">
        <f>(K176/100)*' DATA - Farm inputs'!$C$67</f>
        <v>7.0367635761554217</v>
      </c>
    </row>
    <row r="177" spans="2:13" x14ac:dyDescent="0.55000000000000004">
      <c r="B177" s="121"/>
      <c r="C177" s="56">
        <v>6.4</v>
      </c>
      <c r="D177" s="57">
        <f t="shared" si="8"/>
        <v>1055606.3286183157</v>
      </c>
      <c r="E177" s="58">
        <f>'Mastitis inputs 0.1'!I91</f>
        <v>1</v>
      </c>
      <c r="F177" s="6">
        <f>'Mastitis inputs 0.1'!J91</f>
        <v>1</v>
      </c>
      <c r="G177" s="5">
        <f>'Mastitis inputs 0.1'!K91</f>
        <v>30.9964939816041</v>
      </c>
      <c r="H177" s="59">
        <f>'Incid. mast. by SCS last test'!F72</f>
        <v>30.9964939816041</v>
      </c>
      <c r="I177" s="60">
        <f t="shared" si="9"/>
        <v>30.9964939816041</v>
      </c>
      <c r="J177" s="60">
        <f t="shared" si="10"/>
        <v>49.594390370566565</v>
      </c>
      <c r="K177" s="60">
        <f t="shared" si="11"/>
        <v>30.9964939816041</v>
      </c>
      <c r="L177" s="42"/>
      <c r="M177" s="61">
        <f>(K177/100)*' DATA - Farm inputs'!$C$67</f>
        <v>6.6022532180816738</v>
      </c>
    </row>
    <row r="178" spans="2:13" x14ac:dyDescent="0.55000000000000004">
      <c r="B178" s="121"/>
      <c r="C178" s="56">
        <v>6.5</v>
      </c>
      <c r="D178" s="57">
        <f t="shared" si="8"/>
        <v>1131370.8498984759</v>
      </c>
      <c r="E178" s="58">
        <f>'Mastitis inputs 0.1'!I92</f>
        <v>1</v>
      </c>
      <c r="F178" s="6">
        <f>'Mastitis inputs 0.1'!J92</f>
        <v>0</v>
      </c>
      <c r="G178" s="5">
        <f>'Mastitis inputs 0.1'!K92</f>
        <v>30.116529707350097</v>
      </c>
      <c r="H178" s="59">
        <f>'Incid. mast. by SCS last test'!F73</f>
        <v>30.116529707350097</v>
      </c>
      <c r="I178" s="60">
        <f t="shared" si="9"/>
        <v>30.116529707350097</v>
      </c>
      <c r="J178" s="60">
        <f t="shared" si="10"/>
        <v>48.186447531760159</v>
      </c>
      <c r="K178" s="60">
        <f t="shared" si="11"/>
        <v>30.116529707350097</v>
      </c>
      <c r="L178" s="42"/>
      <c r="M178" s="61">
        <f>(K178/100)*' DATA - Farm inputs'!$C$67</f>
        <v>6.4148208276655714</v>
      </c>
    </row>
    <row r="179" spans="2:13" x14ac:dyDescent="0.55000000000000004">
      <c r="B179" s="121"/>
      <c r="C179" s="56">
        <v>6.6</v>
      </c>
      <c r="D179" s="57">
        <f t="shared" ref="D179:D209" si="12">2^(C179-3)*100000</f>
        <v>1212573.2532083185</v>
      </c>
      <c r="E179" s="58">
        <f>'Mastitis inputs 0.1'!I93</f>
        <v>1</v>
      </c>
      <c r="F179" s="6">
        <f>'Mastitis inputs 0.1'!J93</f>
        <v>1</v>
      </c>
      <c r="G179" s="5">
        <f>'Mastitis inputs 0.1'!K93</f>
        <v>32.464653573504499</v>
      </c>
      <c r="H179" s="59">
        <f>'Incid. mast. by SCS last test'!F74</f>
        <v>32.464653573504499</v>
      </c>
      <c r="I179" s="60">
        <f t="shared" ref="I179:I209" si="13">G179</f>
        <v>32.464653573504499</v>
      </c>
      <c r="J179" s="60">
        <f t="shared" ref="J179:J209" si="14">I179*$C$8</f>
        <v>51.943445717607204</v>
      </c>
      <c r="K179" s="60">
        <f t="shared" ref="K179:K209" si="15">IF(E179=0,J179,I179)</f>
        <v>32.464653573504499</v>
      </c>
      <c r="L179" s="42"/>
      <c r="M179" s="61">
        <f>(K179/100)*' DATA - Farm inputs'!$C$67</f>
        <v>6.9149712111564581</v>
      </c>
    </row>
    <row r="180" spans="2:13" x14ac:dyDescent="0.55000000000000004">
      <c r="B180" s="121"/>
      <c r="C180" s="56">
        <v>6.7</v>
      </c>
      <c r="D180" s="57">
        <f t="shared" si="12"/>
        <v>1299603.8341699766</v>
      </c>
      <c r="E180" s="58">
        <f>'Mastitis inputs 0.1'!I94</f>
        <v>1</v>
      </c>
      <c r="F180" s="6">
        <f>'Mastitis inputs 0.1'!J94</f>
        <v>0</v>
      </c>
      <c r="G180" s="5">
        <f>'Mastitis inputs 0.1'!K94</f>
        <v>30.731503740650702</v>
      </c>
      <c r="H180" s="59">
        <f>'Incid. mast. by SCS last test'!F75</f>
        <v>30.731503740650702</v>
      </c>
      <c r="I180" s="60">
        <f t="shared" si="13"/>
        <v>30.731503740650702</v>
      </c>
      <c r="J180" s="60">
        <f t="shared" si="14"/>
        <v>49.170405985041128</v>
      </c>
      <c r="K180" s="60">
        <f t="shared" si="15"/>
        <v>30.731503740650702</v>
      </c>
      <c r="L180" s="42"/>
      <c r="M180" s="61">
        <f>(K180/100)*' DATA - Farm inputs'!$C$67</f>
        <v>6.5458102967585994</v>
      </c>
    </row>
    <row r="181" spans="2:13" x14ac:dyDescent="0.55000000000000004">
      <c r="B181" s="121"/>
      <c r="C181" s="56">
        <v>6.8</v>
      </c>
      <c r="D181" s="57">
        <f t="shared" si="12"/>
        <v>1392880.9012737984</v>
      </c>
      <c r="E181" s="58">
        <f>'Mastitis inputs 0.1'!I95</f>
        <v>1</v>
      </c>
      <c r="F181" s="6">
        <f>'Mastitis inputs 0.1'!J95</f>
        <v>1</v>
      </c>
      <c r="G181" s="5">
        <f>'Mastitis inputs 0.1'!K95</f>
        <v>35.854576739379503</v>
      </c>
      <c r="H181" s="59">
        <f>'Incid. mast. by SCS last test'!F76</f>
        <v>35.854576739379503</v>
      </c>
      <c r="I181" s="60">
        <f t="shared" si="13"/>
        <v>35.854576739379503</v>
      </c>
      <c r="J181" s="60">
        <f t="shared" si="14"/>
        <v>57.367322783007211</v>
      </c>
      <c r="K181" s="60">
        <f t="shared" si="15"/>
        <v>35.854576739379503</v>
      </c>
      <c r="L181" s="42"/>
      <c r="M181" s="61">
        <f>(K181/100)*' DATA - Farm inputs'!$C$67</f>
        <v>7.6370248454878338</v>
      </c>
    </row>
    <row r="182" spans="2:13" x14ac:dyDescent="0.55000000000000004">
      <c r="B182" s="121"/>
      <c r="C182" s="56">
        <v>6.9</v>
      </c>
      <c r="D182" s="57">
        <f t="shared" si="12"/>
        <v>1492852.7864588923</v>
      </c>
      <c r="E182" s="58">
        <f>'Mastitis inputs 0.1'!I96</f>
        <v>1</v>
      </c>
      <c r="F182" s="6">
        <f>'Mastitis inputs 0.1'!J96</f>
        <v>0</v>
      </c>
      <c r="G182" s="5">
        <f>'Mastitis inputs 0.1'!K96</f>
        <v>35.245546353518399</v>
      </c>
      <c r="H182" s="59">
        <f>'Incid. mast. by SCS last test'!F77</f>
        <v>35.245546353518399</v>
      </c>
      <c r="I182" s="60">
        <f t="shared" si="13"/>
        <v>35.245546353518399</v>
      </c>
      <c r="J182" s="60">
        <f t="shared" si="14"/>
        <v>56.392874165629443</v>
      </c>
      <c r="K182" s="60">
        <f t="shared" si="15"/>
        <v>35.245546353518399</v>
      </c>
      <c r="L182" s="42"/>
      <c r="M182" s="61">
        <f>(K182/100)*' DATA - Farm inputs'!$C$67</f>
        <v>7.5073013732994189</v>
      </c>
    </row>
    <row r="183" spans="2:13" x14ac:dyDescent="0.55000000000000004">
      <c r="B183" s="121"/>
      <c r="C183" s="56">
        <v>7</v>
      </c>
      <c r="D183" s="57">
        <f t="shared" si="12"/>
        <v>1600000</v>
      </c>
      <c r="E183" s="58">
        <f>'Mastitis inputs 0.1'!I97</f>
        <v>1</v>
      </c>
      <c r="F183" s="6">
        <f>'Mastitis inputs 0.1'!J97</f>
        <v>0</v>
      </c>
      <c r="G183" s="5">
        <f>'Mastitis inputs 0.1'!K97</f>
        <v>33.361610985137105</v>
      </c>
      <c r="H183" s="59">
        <f>'Incid. mast. by SCS last test'!F78</f>
        <v>33.361610985137105</v>
      </c>
      <c r="I183" s="60">
        <f t="shared" si="13"/>
        <v>33.361610985137105</v>
      </c>
      <c r="J183" s="60">
        <f t="shared" si="14"/>
        <v>53.378577576219371</v>
      </c>
      <c r="K183" s="60">
        <f t="shared" si="15"/>
        <v>33.361610985137105</v>
      </c>
      <c r="L183" s="42"/>
      <c r="M183" s="61">
        <f>(K183/100)*' DATA - Farm inputs'!$C$67</f>
        <v>7.1060231398342033</v>
      </c>
    </row>
    <row r="184" spans="2:13" x14ac:dyDescent="0.55000000000000004">
      <c r="B184" s="121"/>
      <c r="C184" s="56">
        <v>7.1</v>
      </c>
      <c r="D184" s="57">
        <f t="shared" si="12"/>
        <v>1714837.5400580682</v>
      </c>
      <c r="E184" s="58">
        <f>'Mastitis inputs 0.1'!I98</f>
        <v>1</v>
      </c>
      <c r="F184" s="6">
        <f>'Mastitis inputs 0.1'!J98</f>
        <v>0</v>
      </c>
      <c r="G184" s="5">
        <f>'Mastitis inputs 0.1'!K98</f>
        <v>34.312689657102602</v>
      </c>
      <c r="H184" s="59">
        <f>'Incid. mast. by SCS last test'!F79</f>
        <v>34.312689657102602</v>
      </c>
      <c r="I184" s="60">
        <f t="shared" si="13"/>
        <v>34.312689657102602</v>
      </c>
      <c r="J184" s="60">
        <f t="shared" si="14"/>
        <v>54.900303451364167</v>
      </c>
      <c r="K184" s="60">
        <f t="shared" si="15"/>
        <v>34.312689657102602</v>
      </c>
      <c r="L184" s="42"/>
      <c r="M184" s="61">
        <f>(K184/100)*' DATA - Farm inputs'!$C$67</f>
        <v>7.3086028969628547</v>
      </c>
    </row>
    <row r="185" spans="2:13" x14ac:dyDescent="0.55000000000000004">
      <c r="B185" s="121"/>
      <c r="C185" s="56">
        <v>7.2</v>
      </c>
      <c r="D185" s="57">
        <f t="shared" si="12"/>
        <v>1837917.3679952559</v>
      </c>
      <c r="E185" s="58">
        <f>'Mastitis inputs 0.1'!I99</f>
        <v>1</v>
      </c>
      <c r="F185" s="6">
        <f>'Mastitis inputs 0.1'!J99</f>
        <v>0</v>
      </c>
      <c r="G185" s="5">
        <f>'Mastitis inputs 0.1'!K99</f>
        <v>31.520221957914902</v>
      </c>
      <c r="H185" s="59">
        <f>'Incid. mast. by SCS last test'!F80</f>
        <v>31.520221957914902</v>
      </c>
      <c r="I185" s="60">
        <f t="shared" si="13"/>
        <v>31.520221957914902</v>
      </c>
      <c r="J185" s="60">
        <f t="shared" si="14"/>
        <v>50.432355132663844</v>
      </c>
      <c r="K185" s="60">
        <f t="shared" si="15"/>
        <v>31.520221957914902</v>
      </c>
      <c r="L185" s="42"/>
      <c r="M185" s="61">
        <f>(K185/100)*' DATA - Farm inputs'!$C$67</f>
        <v>6.7138072770358743</v>
      </c>
    </row>
    <row r="186" spans="2:13" x14ac:dyDescent="0.55000000000000004">
      <c r="B186" s="121"/>
      <c r="C186" s="56">
        <v>7.3</v>
      </c>
      <c r="D186" s="57">
        <f t="shared" si="12"/>
        <v>1969831.061351866</v>
      </c>
      <c r="E186" s="58">
        <f>'Mastitis inputs 0.1'!I100</f>
        <v>1</v>
      </c>
      <c r="F186" s="6">
        <f>'Mastitis inputs 0.1'!J100</f>
        <v>0</v>
      </c>
      <c r="G186" s="5">
        <f>'Mastitis inputs 0.1'!K100</f>
        <v>32.455555432574201</v>
      </c>
      <c r="H186" s="59">
        <f>'Incid. mast. by SCS last test'!F81</f>
        <v>32.455555432574201</v>
      </c>
      <c r="I186" s="60">
        <f t="shared" si="13"/>
        <v>32.455555432574201</v>
      </c>
      <c r="J186" s="60">
        <f t="shared" si="14"/>
        <v>51.928888692118726</v>
      </c>
      <c r="K186" s="60">
        <f t="shared" si="15"/>
        <v>32.455555432574201</v>
      </c>
      <c r="L186" s="42"/>
      <c r="M186" s="61">
        <f>(K186/100)*' DATA - Farm inputs'!$C$67</f>
        <v>6.9130333071383054</v>
      </c>
    </row>
    <row r="187" spans="2:13" x14ac:dyDescent="0.55000000000000004">
      <c r="B187" s="121"/>
      <c r="C187" s="56">
        <v>7.4</v>
      </c>
      <c r="D187" s="57">
        <f t="shared" si="12"/>
        <v>2111212.6572366306</v>
      </c>
      <c r="E187" s="58">
        <f>'Mastitis inputs 0.1'!I101</f>
        <v>1</v>
      </c>
      <c r="F187" s="6">
        <f>'Mastitis inputs 0.1'!J101</f>
        <v>0</v>
      </c>
      <c r="G187" s="5">
        <f>'Mastitis inputs 0.1'!K101</f>
        <v>35.897739317118798</v>
      </c>
      <c r="H187" s="59">
        <f>'Incid. mast. by SCS last test'!F82</f>
        <v>35.897739317118798</v>
      </c>
      <c r="I187" s="60">
        <f t="shared" si="13"/>
        <v>35.897739317118798</v>
      </c>
      <c r="J187" s="60">
        <f t="shared" si="14"/>
        <v>57.436382907390083</v>
      </c>
      <c r="K187" s="60">
        <f t="shared" si="15"/>
        <v>35.897739317118798</v>
      </c>
      <c r="L187" s="42"/>
      <c r="M187" s="61">
        <f>(K187/100)*' DATA - Farm inputs'!$C$67</f>
        <v>7.6462184745463047</v>
      </c>
    </row>
    <row r="188" spans="2:13" x14ac:dyDescent="0.55000000000000004">
      <c r="B188" s="121"/>
      <c r="C188" s="56">
        <v>7.5</v>
      </c>
      <c r="D188" s="57">
        <f t="shared" si="12"/>
        <v>2262741.6997969518</v>
      </c>
      <c r="E188" s="58">
        <f>'Mastitis inputs 0.1'!I102</f>
        <v>1</v>
      </c>
      <c r="F188" s="6">
        <f>'Mastitis inputs 0.1'!J102</f>
        <v>0</v>
      </c>
      <c r="G188" s="5">
        <f>'Mastitis inputs 0.1'!K102</f>
        <v>37.385611576486696</v>
      </c>
      <c r="H188" s="59">
        <f>'Incid. mast. by SCS last test'!F83</f>
        <v>37.385611576486696</v>
      </c>
      <c r="I188" s="60">
        <f t="shared" si="13"/>
        <v>37.385611576486696</v>
      </c>
      <c r="J188" s="60">
        <f t="shared" si="14"/>
        <v>59.816978522378719</v>
      </c>
      <c r="K188" s="60">
        <f t="shared" si="15"/>
        <v>37.385611576486696</v>
      </c>
      <c r="L188" s="42"/>
      <c r="M188" s="61">
        <f>(K188/100)*' DATA - Farm inputs'!$C$67</f>
        <v>7.9631352657916663</v>
      </c>
    </row>
    <row r="189" spans="2:13" x14ac:dyDescent="0.55000000000000004">
      <c r="B189" s="121"/>
      <c r="C189" s="56">
        <v>7.6</v>
      </c>
      <c r="D189" s="57">
        <f t="shared" si="12"/>
        <v>2425146.5064166356</v>
      </c>
      <c r="E189" s="58">
        <f>'Mastitis inputs 0.1'!I103</f>
        <v>1</v>
      </c>
      <c r="F189" s="6">
        <f>'Mastitis inputs 0.1'!J103</f>
        <v>0</v>
      </c>
      <c r="G189" s="5">
        <f>'Mastitis inputs 0.1'!K103</f>
        <v>32.378864127470905</v>
      </c>
      <c r="H189" s="59">
        <f>'Incid. mast. by SCS last test'!F84</f>
        <v>32.378864127470905</v>
      </c>
      <c r="I189" s="60">
        <f t="shared" si="13"/>
        <v>32.378864127470905</v>
      </c>
      <c r="J189" s="60">
        <f t="shared" si="14"/>
        <v>51.806182603953452</v>
      </c>
      <c r="K189" s="60">
        <f t="shared" si="15"/>
        <v>32.378864127470905</v>
      </c>
      <c r="L189" s="42"/>
      <c r="M189" s="61">
        <f>(K189/100)*' DATA - Farm inputs'!$C$67</f>
        <v>6.8966980591513032</v>
      </c>
    </row>
    <row r="190" spans="2:13" x14ac:dyDescent="0.55000000000000004">
      <c r="B190" s="121"/>
      <c r="C190" s="56">
        <v>7.7</v>
      </c>
      <c r="D190" s="57">
        <f t="shared" si="12"/>
        <v>2599207.6683399533</v>
      </c>
      <c r="E190" s="58">
        <f>'Mastitis inputs 0.1'!I104</f>
        <v>1</v>
      </c>
      <c r="F190" s="6">
        <f>'Mastitis inputs 0.1'!J104</f>
        <v>0</v>
      </c>
      <c r="G190" s="5">
        <f>'Mastitis inputs 0.1'!K104</f>
        <v>34.119132478216301</v>
      </c>
      <c r="H190" s="59">
        <f>'Incid. mast. by SCS last test'!F85</f>
        <v>34.119132478216301</v>
      </c>
      <c r="I190" s="60">
        <f t="shared" si="13"/>
        <v>34.119132478216301</v>
      </c>
      <c r="J190" s="60">
        <f t="shared" si="14"/>
        <v>54.590611965146081</v>
      </c>
      <c r="K190" s="60">
        <f t="shared" si="15"/>
        <v>34.119132478216301</v>
      </c>
      <c r="L190" s="42"/>
      <c r="M190" s="61">
        <f>(K190/100)*' DATA - Farm inputs'!$C$67</f>
        <v>7.2673752178600726</v>
      </c>
    </row>
    <row r="191" spans="2:13" x14ac:dyDescent="0.55000000000000004">
      <c r="B191" s="121"/>
      <c r="C191" s="56">
        <v>7.8</v>
      </c>
      <c r="D191" s="57">
        <f t="shared" si="12"/>
        <v>2785761.8025475973</v>
      </c>
      <c r="E191" s="58">
        <f>'Mastitis inputs 0.1'!I105</f>
        <v>1</v>
      </c>
      <c r="F191" s="6">
        <f>'Mastitis inputs 0.1'!J105</f>
        <v>1</v>
      </c>
      <c r="G191" s="5">
        <f>'Mastitis inputs 0.1'!K105</f>
        <v>40.824990994407401</v>
      </c>
      <c r="H191" s="59">
        <f>'Incid. mast. by SCS last test'!F86</f>
        <v>40.824990994407401</v>
      </c>
      <c r="I191" s="60">
        <f t="shared" si="13"/>
        <v>40.824990994407401</v>
      </c>
      <c r="J191" s="60">
        <f t="shared" si="14"/>
        <v>65.319985591051847</v>
      </c>
      <c r="K191" s="60">
        <f t="shared" si="15"/>
        <v>40.824990994407401</v>
      </c>
      <c r="L191" s="42"/>
      <c r="M191" s="61">
        <f>(K191/100)*' DATA - Farm inputs'!$C$67</f>
        <v>8.6957230818087758</v>
      </c>
    </row>
    <row r="192" spans="2:13" x14ac:dyDescent="0.55000000000000004">
      <c r="B192" s="121"/>
      <c r="C192" s="56">
        <v>7.9</v>
      </c>
      <c r="D192" s="57">
        <f t="shared" si="12"/>
        <v>2985705.5729177836</v>
      </c>
      <c r="E192" s="58">
        <f>'Mastitis inputs 0.1'!I106</f>
        <v>1</v>
      </c>
      <c r="F192" s="6">
        <f>'Mastitis inputs 0.1'!J106</f>
        <v>0</v>
      </c>
      <c r="G192" s="5">
        <f>'Mastitis inputs 0.1'!K106</f>
        <v>35.3650899769696</v>
      </c>
      <c r="H192" s="59">
        <f>'Incid. mast. by SCS last test'!F87</f>
        <v>35.3650899769696</v>
      </c>
      <c r="I192" s="60">
        <f t="shared" si="13"/>
        <v>35.3650899769696</v>
      </c>
      <c r="J192" s="60">
        <f t="shared" si="14"/>
        <v>56.584143963151362</v>
      </c>
      <c r="K192" s="60">
        <f t="shared" si="15"/>
        <v>35.3650899769696</v>
      </c>
      <c r="L192" s="42"/>
      <c r="M192" s="61">
        <f>(K192/100)*' DATA - Farm inputs'!$C$67</f>
        <v>7.532764165094525</v>
      </c>
    </row>
    <row r="193" spans="2:13" x14ac:dyDescent="0.55000000000000004">
      <c r="B193" s="121"/>
      <c r="C193" s="56">
        <v>8</v>
      </c>
      <c r="D193" s="57">
        <f t="shared" si="12"/>
        <v>3200000</v>
      </c>
      <c r="E193" s="58">
        <f>'Mastitis inputs 0.1'!I107</f>
        <v>1</v>
      </c>
      <c r="F193" s="6">
        <f>'Mastitis inputs 0.1'!J107</f>
        <v>0</v>
      </c>
      <c r="G193" s="5">
        <f>'Mastitis inputs 0.1'!K107</f>
        <v>42.040748773618603</v>
      </c>
      <c r="H193" s="59">
        <f>'Incid. mast. by SCS last test'!F88</f>
        <v>42.040748773618603</v>
      </c>
      <c r="I193" s="60">
        <f t="shared" si="13"/>
        <v>42.040748773618603</v>
      </c>
      <c r="J193" s="60">
        <f t="shared" si="14"/>
        <v>67.265198037789773</v>
      </c>
      <c r="K193" s="60">
        <f t="shared" si="15"/>
        <v>42.040748773618603</v>
      </c>
      <c r="L193" s="42"/>
      <c r="M193" s="61">
        <f>(K193/100)*' DATA - Farm inputs'!$C$67</f>
        <v>8.9546794887807621</v>
      </c>
    </row>
    <row r="194" spans="2:13" x14ac:dyDescent="0.55000000000000004">
      <c r="B194" s="121"/>
      <c r="C194" s="56">
        <v>8.1</v>
      </c>
      <c r="D194" s="57">
        <f t="shared" si="12"/>
        <v>3429675.0801161365</v>
      </c>
      <c r="E194" s="58">
        <f>'Mastitis inputs 0.1'!I108</f>
        <v>1</v>
      </c>
      <c r="F194" s="6">
        <f>'Mastitis inputs 0.1'!J108</f>
        <v>0</v>
      </c>
      <c r="G194" s="5">
        <f>'Mastitis inputs 0.1'!K108</f>
        <v>44.266333747224301</v>
      </c>
      <c r="H194" s="59">
        <f>'Incid. mast. by SCS last test'!F89</f>
        <v>44.266333747224301</v>
      </c>
      <c r="I194" s="60">
        <f t="shared" si="13"/>
        <v>44.266333747224301</v>
      </c>
      <c r="J194" s="60">
        <f t="shared" si="14"/>
        <v>70.826133995558891</v>
      </c>
      <c r="K194" s="60">
        <f t="shared" si="15"/>
        <v>44.266333747224301</v>
      </c>
      <c r="L194" s="42"/>
      <c r="M194" s="61">
        <f>(K194/100)*' DATA - Farm inputs'!$C$67</f>
        <v>9.4287290881587769</v>
      </c>
    </row>
    <row r="195" spans="2:13" x14ac:dyDescent="0.55000000000000004">
      <c r="B195" s="121"/>
      <c r="C195" s="56">
        <v>8.1999999999999993</v>
      </c>
      <c r="D195" s="57">
        <f t="shared" si="12"/>
        <v>3675834.7359905103</v>
      </c>
      <c r="E195" s="58">
        <f>'Mastitis inputs 0.1'!I109</f>
        <v>1</v>
      </c>
      <c r="F195" s="6">
        <f>'Mastitis inputs 0.1'!J109</f>
        <v>0</v>
      </c>
      <c r="G195" s="5">
        <f>'Mastitis inputs 0.1'!K109</f>
        <v>39.521056002726304</v>
      </c>
      <c r="H195" s="59">
        <f>'Incid. mast. by SCS last test'!F90</f>
        <v>39.521056002726304</v>
      </c>
      <c r="I195" s="60">
        <f t="shared" si="13"/>
        <v>39.521056002726304</v>
      </c>
      <c r="J195" s="60">
        <f t="shared" si="14"/>
        <v>63.233689604362091</v>
      </c>
      <c r="K195" s="60">
        <f t="shared" si="15"/>
        <v>39.521056002726304</v>
      </c>
      <c r="L195" s="42"/>
      <c r="M195" s="61">
        <f>(K195/100)*' DATA - Farm inputs'!$C$67</f>
        <v>8.4179849285807045</v>
      </c>
    </row>
    <row r="196" spans="2:13" x14ac:dyDescent="0.55000000000000004">
      <c r="B196" s="121"/>
      <c r="C196" s="56">
        <v>8.3000000000000007</v>
      </c>
      <c r="D196" s="57">
        <f t="shared" si="12"/>
        <v>3939662.1227037334</v>
      </c>
      <c r="E196" s="58">
        <f>'Mastitis inputs 0.1'!I110</f>
        <v>1</v>
      </c>
      <c r="F196" s="6">
        <f>'Mastitis inputs 0.1'!J110</f>
        <v>0</v>
      </c>
      <c r="G196" s="5">
        <f>'Mastitis inputs 0.1'!K110</f>
        <v>36.342546540320605</v>
      </c>
      <c r="H196" s="59">
        <f>'Incid. mast. by SCS last test'!F91</f>
        <v>36.342546540320605</v>
      </c>
      <c r="I196" s="60">
        <f t="shared" si="13"/>
        <v>36.342546540320605</v>
      </c>
      <c r="J196" s="60">
        <f t="shared" si="14"/>
        <v>58.148074464512973</v>
      </c>
      <c r="K196" s="60">
        <f t="shared" si="15"/>
        <v>36.342546540320605</v>
      </c>
      <c r="L196" s="42"/>
      <c r="M196" s="61">
        <f>(K196/100)*' DATA - Farm inputs'!$C$67</f>
        <v>7.7409624130882886</v>
      </c>
    </row>
    <row r="197" spans="2:13" x14ac:dyDescent="0.55000000000000004">
      <c r="B197" s="121"/>
      <c r="C197" s="56">
        <v>8.4</v>
      </c>
      <c r="D197" s="57">
        <f t="shared" si="12"/>
        <v>4222425.3144732611</v>
      </c>
      <c r="E197" s="58">
        <f>'Mastitis inputs 0.1'!I111</f>
        <v>1</v>
      </c>
      <c r="F197" s="6">
        <f>'Mastitis inputs 0.1'!J111</f>
        <v>0</v>
      </c>
      <c r="G197" s="5">
        <f>'Mastitis inputs 0.1'!K111</f>
        <v>41.730409227420701</v>
      </c>
      <c r="H197" s="59">
        <f>'Incid. mast. by SCS last test'!F92</f>
        <v>41.730409227420701</v>
      </c>
      <c r="I197" s="60">
        <f t="shared" si="13"/>
        <v>41.730409227420701</v>
      </c>
      <c r="J197" s="60">
        <f t="shared" si="14"/>
        <v>66.76865476387313</v>
      </c>
      <c r="K197" s="60">
        <f t="shared" si="15"/>
        <v>41.730409227420701</v>
      </c>
      <c r="L197" s="42"/>
      <c r="M197" s="61">
        <f>(K197/100)*' DATA - Farm inputs'!$C$67</f>
        <v>8.8885771654406103</v>
      </c>
    </row>
    <row r="198" spans="2:13" x14ac:dyDescent="0.55000000000000004">
      <c r="B198" s="121"/>
      <c r="C198" s="56">
        <v>8.5</v>
      </c>
      <c r="D198" s="57">
        <f t="shared" si="12"/>
        <v>4525483.3995939046</v>
      </c>
      <c r="E198" s="58">
        <f>'Mastitis inputs 0.1'!I112</f>
        <v>1</v>
      </c>
      <c r="F198" s="6">
        <f>'Mastitis inputs 0.1'!J112</f>
        <v>0</v>
      </c>
      <c r="G198" s="5">
        <f>'Mastitis inputs 0.1'!K112</f>
        <v>35.126737161649203</v>
      </c>
      <c r="H198" s="59">
        <f>'Incid. mast. by SCS last test'!F93</f>
        <v>35.126737161649203</v>
      </c>
      <c r="I198" s="60">
        <f t="shared" si="13"/>
        <v>35.126737161649203</v>
      </c>
      <c r="J198" s="60">
        <f t="shared" si="14"/>
        <v>56.20277945863873</v>
      </c>
      <c r="K198" s="60">
        <f t="shared" si="15"/>
        <v>35.126737161649203</v>
      </c>
      <c r="L198" s="42"/>
      <c r="M198" s="61">
        <f>(K198/100)*' DATA - Farm inputs'!$C$67</f>
        <v>7.4819950154312806</v>
      </c>
    </row>
    <row r="199" spans="2:13" x14ac:dyDescent="0.55000000000000004">
      <c r="B199" s="121"/>
      <c r="C199" s="56">
        <v>8.6</v>
      </c>
      <c r="D199" s="57">
        <f t="shared" si="12"/>
        <v>4850293.0128332721</v>
      </c>
      <c r="E199" s="58">
        <f>'Mastitis inputs 0.1'!I113</f>
        <v>1</v>
      </c>
      <c r="F199" s="6">
        <f>'Mastitis inputs 0.1'!J113</f>
        <v>0</v>
      </c>
      <c r="G199" s="5">
        <f>'Mastitis inputs 0.1'!K113</f>
        <v>29.337296754789001</v>
      </c>
      <c r="H199" s="59">
        <f>'Incid. mast. by SCS last test'!F94</f>
        <v>29.337296754789001</v>
      </c>
      <c r="I199" s="60">
        <f t="shared" si="13"/>
        <v>29.337296754789001</v>
      </c>
      <c r="J199" s="60">
        <f t="shared" si="14"/>
        <v>46.939674807662406</v>
      </c>
      <c r="K199" s="60">
        <f t="shared" si="15"/>
        <v>29.337296754789001</v>
      </c>
      <c r="L199" s="42"/>
      <c r="M199" s="61">
        <f>(K199/100)*' DATA - Farm inputs'!$C$67</f>
        <v>6.2488442087700573</v>
      </c>
    </row>
    <row r="200" spans="2:13" x14ac:dyDescent="0.55000000000000004">
      <c r="B200" s="121"/>
      <c r="C200" s="56">
        <v>8.6999999999999993</v>
      </c>
      <c r="D200" s="57">
        <f t="shared" si="12"/>
        <v>5198415.3366799029</v>
      </c>
      <c r="E200" s="58">
        <f>'Mastitis inputs 0.1'!I114</f>
        <v>1</v>
      </c>
      <c r="F200" s="6">
        <f>'Mastitis inputs 0.1'!J114</f>
        <v>0</v>
      </c>
      <c r="G200" s="5">
        <f>'Mastitis inputs 0.1'!K114</f>
        <v>41.102596106139799</v>
      </c>
      <c r="H200" s="59">
        <f>'Incid. mast. by SCS last test'!F95</f>
        <v>41.102596106139799</v>
      </c>
      <c r="I200" s="60">
        <f t="shared" si="13"/>
        <v>41.102596106139799</v>
      </c>
      <c r="J200" s="60">
        <f t="shared" si="14"/>
        <v>65.764153769823679</v>
      </c>
      <c r="K200" s="60">
        <f t="shared" si="15"/>
        <v>41.102596106139799</v>
      </c>
      <c r="L200" s="42"/>
      <c r="M200" s="61">
        <f>(K200/100)*' DATA - Farm inputs'!$C$67</f>
        <v>8.7548529706077769</v>
      </c>
    </row>
    <row r="201" spans="2:13" x14ac:dyDescent="0.55000000000000004">
      <c r="B201" s="121"/>
      <c r="C201" s="56">
        <v>8.8000000000000007</v>
      </c>
      <c r="D201" s="57">
        <f t="shared" si="12"/>
        <v>5571523.6050951974</v>
      </c>
      <c r="E201" s="58">
        <f>'Mastitis inputs 0.1'!I115</f>
        <v>1</v>
      </c>
      <c r="F201" s="6">
        <f>'Mastitis inputs 0.1'!J115</f>
        <v>0</v>
      </c>
      <c r="G201" s="5">
        <f>'Mastitis inputs 0.1'!K115</f>
        <v>38.653351240220601</v>
      </c>
      <c r="H201" s="59">
        <f>'Incid. mast. by SCS last test'!F96</f>
        <v>38.653351240220601</v>
      </c>
      <c r="I201" s="60">
        <f t="shared" si="13"/>
        <v>38.653351240220601</v>
      </c>
      <c r="J201" s="60">
        <f t="shared" si="14"/>
        <v>61.845361984352962</v>
      </c>
      <c r="K201" s="60">
        <f t="shared" si="15"/>
        <v>38.653351240220601</v>
      </c>
      <c r="L201" s="42"/>
      <c r="M201" s="61">
        <f>(K201/100)*' DATA - Farm inputs'!$C$67</f>
        <v>8.2331638141669892</v>
      </c>
    </row>
    <row r="202" spans="2:13" x14ac:dyDescent="0.55000000000000004">
      <c r="B202" s="121"/>
      <c r="C202" s="56">
        <v>8.9</v>
      </c>
      <c r="D202" s="57">
        <f t="shared" si="12"/>
        <v>5971411.1458355701</v>
      </c>
      <c r="E202" s="58">
        <f>'Mastitis inputs 0.1'!I116</f>
        <v>1</v>
      </c>
      <c r="F202" s="6">
        <f>'Mastitis inputs 0.1'!J116</f>
        <v>0</v>
      </c>
      <c r="G202" s="5">
        <f>'Mastitis inputs 0.1'!K116</f>
        <v>38.686907364665402</v>
      </c>
      <c r="H202" s="59">
        <f>'Incid. mast. by SCS last test'!F97</f>
        <v>38.686907364665402</v>
      </c>
      <c r="I202" s="60">
        <f t="shared" si="13"/>
        <v>38.686907364665402</v>
      </c>
      <c r="J202" s="60">
        <f t="shared" si="14"/>
        <v>61.899051783464643</v>
      </c>
      <c r="K202" s="60">
        <f t="shared" si="15"/>
        <v>38.686907364665402</v>
      </c>
      <c r="L202" s="42"/>
      <c r="M202" s="61">
        <f>(K202/100)*' DATA - Farm inputs'!$C$67</f>
        <v>8.2403112686737305</v>
      </c>
    </row>
    <row r="203" spans="2:13" x14ac:dyDescent="0.55000000000000004">
      <c r="B203" s="121"/>
      <c r="C203" s="56">
        <v>9</v>
      </c>
      <c r="D203" s="57">
        <f t="shared" si="12"/>
        <v>6400000</v>
      </c>
      <c r="E203" s="58">
        <f>'Mastitis inputs 0.1'!I117</f>
        <v>1</v>
      </c>
      <c r="F203" s="6">
        <f>'Mastitis inputs 0.1'!J117</f>
        <v>0</v>
      </c>
      <c r="G203" s="5">
        <f>'Mastitis inputs 0.1'!K117</f>
        <v>59.336714119760906</v>
      </c>
      <c r="H203" s="59">
        <f>'Incid. mast. by SCS last test'!F98</f>
        <v>59.336714119760906</v>
      </c>
      <c r="I203" s="60">
        <f t="shared" si="13"/>
        <v>59.336714119760906</v>
      </c>
      <c r="J203" s="60">
        <f t="shared" si="14"/>
        <v>94.938742591617455</v>
      </c>
      <c r="K203" s="60">
        <f t="shared" si="15"/>
        <v>59.336714119760906</v>
      </c>
      <c r="L203" s="42"/>
      <c r="M203" s="61">
        <f>(K203/100)*' DATA - Farm inputs'!$C$67</f>
        <v>12.638720107509073</v>
      </c>
    </row>
    <row r="204" spans="2:13" x14ac:dyDescent="0.55000000000000004">
      <c r="B204" s="121"/>
      <c r="C204" s="56">
        <v>9.1</v>
      </c>
      <c r="D204" s="57">
        <f t="shared" si="12"/>
        <v>6859350.1602322729</v>
      </c>
      <c r="E204" s="58">
        <f>'Mastitis inputs 0.1'!I118</f>
        <v>1</v>
      </c>
      <c r="F204" s="6">
        <f>'Mastitis inputs 0.1'!J118</f>
        <v>0</v>
      </c>
      <c r="G204" s="5">
        <f>'Mastitis inputs 0.1'!K118</f>
        <v>28.514303511007601</v>
      </c>
      <c r="H204" s="59">
        <f>'Incid. mast. by SCS last test'!F99</f>
        <v>28.514303511007601</v>
      </c>
      <c r="I204" s="60">
        <f t="shared" si="13"/>
        <v>28.514303511007601</v>
      </c>
      <c r="J204" s="60">
        <f t="shared" si="14"/>
        <v>45.622885617612162</v>
      </c>
      <c r="K204" s="60">
        <f t="shared" si="15"/>
        <v>28.514303511007601</v>
      </c>
      <c r="L204" s="42"/>
      <c r="M204" s="61">
        <f>(K204/100)*' DATA - Farm inputs'!$C$67</f>
        <v>6.0735466478446192</v>
      </c>
    </row>
    <row r="205" spans="2:13" x14ac:dyDescent="0.55000000000000004">
      <c r="B205" s="121"/>
      <c r="C205" s="56">
        <v>9.1999999999999993</v>
      </c>
      <c r="D205" s="57">
        <f t="shared" si="12"/>
        <v>7351669.4719810216</v>
      </c>
      <c r="E205" s="58">
        <f>'Mastitis inputs 0.1'!I119</f>
        <v>1</v>
      </c>
      <c r="F205" s="6">
        <f>'Mastitis inputs 0.1'!J119</f>
        <v>0</v>
      </c>
      <c r="G205" s="5">
        <f>'Mastitis inputs 0.1'!K119</f>
        <v>33.563535708306006</v>
      </c>
      <c r="H205" s="59">
        <f>'Incid. mast. by SCS last test'!F100</f>
        <v>33.563535708306006</v>
      </c>
      <c r="I205" s="60">
        <f t="shared" si="13"/>
        <v>33.563535708306006</v>
      </c>
      <c r="J205" s="60">
        <f t="shared" si="14"/>
        <v>53.701657133289615</v>
      </c>
      <c r="K205" s="60">
        <f t="shared" si="15"/>
        <v>33.563535708306006</v>
      </c>
      <c r="L205" s="42"/>
      <c r="M205" s="61">
        <f>(K205/100)*' DATA - Farm inputs'!$C$67</f>
        <v>7.1490331058691803</v>
      </c>
    </row>
    <row r="206" spans="2:13" x14ac:dyDescent="0.55000000000000004">
      <c r="B206" s="121"/>
      <c r="C206" s="56">
        <v>9.3000000000000007</v>
      </c>
      <c r="D206" s="57">
        <f t="shared" si="12"/>
        <v>7879324.2454074686</v>
      </c>
      <c r="E206" s="58">
        <f>'Mastitis inputs 0.1'!I120</f>
        <v>1</v>
      </c>
      <c r="F206" s="6">
        <f>'Mastitis inputs 0.1'!J120</f>
        <v>0</v>
      </c>
      <c r="G206" s="5">
        <f>'Mastitis inputs 0.1'!K120</f>
        <v>42.898588373686501</v>
      </c>
      <c r="H206" s="59">
        <f>'Incid. mast. by SCS last test'!F101</f>
        <v>42.898588373686501</v>
      </c>
      <c r="I206" s="60">
        <f t="shared" si="13"/>
        <v>42.898588373686501</v>
      </c>
      <c r="J206" s="60">
        <f t="shared" si="14"/>
        <v>68.637741397898409</v>
      </c>
      <c r="K206" s="60">
        <f t="shared" si="15"/>
        <v>42.898588373686501</v>
      </c>
      <c r="L206" s="42"/>
      <c r="M206" s="61">
        <f>(K206/100)*' DATA - Farm inputs'!$C$67</f>
        <v>9.1373993235952256</v>
      </c>
    </row>
    <row r="207" spans="2:13" x14ac:dyDescent="0.55000000000000004">
      <c r="B207" s="121"/>
      <c r="C207" s="56">
        <v>9.4</v>
      </c>
      <c r="D207" s="57">
        <f t="shared" si="12"/>
        <v>8444850.6289465204</v>
      </c>
      <c r="E207" s="58">
        <f>'Mastitis inputs 0.1'!I121</f>
        <v>1</v>
      </c>
      <c r="F207" s="6">
        <f>'Mastitis inputs 0.1'!J121</f>
        <v>0</v>
      </c>
      <c r="G207" s="5">
        <f>'Mastitis inputs 0.1'!K121</f>
        <v>36.988215491077497</v>
      </c>
      <c r="H207" s="59">
        <f>'Incid. mast. by SCS last test'!F102</f>
        <v>36.988215491077497</v>
      </c>
      <c r="I207" s="60">
        <f t="shared" si="13"/>
        <v>36.988215491077497</v>
      </c>
      <c r="J207" s="60">
        <f t="shared" si="14"/>
        <v>59.181144785724001</v>
      </c>
      <c r="K207" s="60">
        <f t="shared" si="15"/>
        <v>36.988215491077497</v>
      </c>
      <c r="L207" s="42"/>
      <c r="M207" s="61">
        <f>(K207/100)*' DATA - Farm inputs'!$C$67</f>
        <v>7.878489899599507</v>
      </c>
    </row>
    <row r="208" spans="2:13" x14ac:dyDescent="0.55000000000000004">
      <c r="B208" s="121"/>
      <c r="C208" s="56">
        <v>9.5</v>
      </c>
      <c r="D208" s="57">
        <f t="shared" si="12"/>
        <v>9050966.7991878055</v>
      </c>
      <c r="E208" s="58">
        <f>'Mastitis inputs 0.1'!I122</f>
        <v>1</v>
      </c>
      <c r="F208" s="6">
        <f>'Mastitis inputs 0.1'!J122</f>
        <v>0</v>
      </c>
      <c r="G208" s="5">
        <f>'Mastitis inputs 0.1'!K122</f>
        <v>39.141341352562598</v>
      </c>
      <c r="H208" s="59">
        <f>'Incid. mast. by SCS last test'!F103</f>
        <v>39.141341352562598</v>
      </c>
      <c r="I208" s="60">
        <f t="shared" si="13"/>
        <v>39.141341352562598</v>
      </c>
      <c r="J208" s="60">
        <f t="shared" si="14"/>
        <v>62.626146164100163</v>
      </c>
      <c r="K208" s="60">
        <f t="shared" si="15"/>
        <v>39.141341352562598</v>
      </c>
      <c r="L208" s="42"/>
      <c r="M208" s="61">
        <f>(K208/100)*' DATA - Farm inputs'!$C$67</f>
        <v>8.3371057080958337</v>
      </c>
    </row>
    <row r="209" spans="2:13" ht="14.7" thickBot="1" x14ac:dyDescent="0.6">
      <c r="B209" s="122"/>
      <c r="C209" s="62">
        <v>9.6</v>
      </c>
      <c r="D209" s="63">
        <f t="shared" si="12"/>
        <v>9700586.0256665442</v>
      </c>
      <c r="E209" s="64">
        <f>'Mastitis inputs 0.1'!I123</f>
        <v>1</v>
      </c>
      <c r="F209" s="65">
        <f>'Mastitis inputs 0.1'!J123</f>
        <v>0</v>
      </c>
      <c r="G209" s="66">
        <f>'Mastitis inputs 0.1'!K123</f>
        <v>40.738711065035901</v>
      </c>
      <c r="H209" s="67">
        <f>'Incid. mast. by SCS last test'!F104</f>
        <v>40.738711065035901</v>
      </c>
      <c r="I209" s="68">
        <f t="shared" si="13"/>
        <v>40.738711065035901</v>
      </c>
      <c r="J209" s="68">
        <f t="shared" si="14"/>
        <v>65.181937704057447</v>
      </c>
      <c r="K209" s="68">
        <f t="shared" si="15"/>
        <v>40.738711065035901</v>
      </c>
      <c r="L209" s="69"/>
      <c r="M209" s="70">
        <f>(K209/100)*' DATA - Farm inputs'!$C$67</f>
        <v>8.6773454568526471</v>
      </c>
    </row>
  </sheetData>
  <sheetProtection algorithmName="SHA-512" hashValue="ZXc5mIjbGrEPIJ/eIhfvN1l0GPrH4YFAHLaZtCg7qLxUKmyABiKeZGFEwv4rdTqwjuLpXkC0L+s7fC9jVciBQQ==" saltValue="7gAKCWYlT7LKTTb8raYufA==" spinCount="100000" sheet="1" objects="1" scenarios="1"/>
  <mergeCells count="5">
    <mergeCell ref="B14:B109"/>
    <mergeCell ref="B114:B209"/>
    <mergeCell ref="B2:M2"/>
    <mergeCell ref="B3:M3"/>
    <mergeCell ref="B4:M4"/>
  </mergeCells>
  <dataValidations count="1">
    <dataValidation type="list" allowBlank="1" showInputMessage="1" showErrorMessage="1" sqref="E14:E109 E114:E209" xr:uid="{B0888A4F-A4E6-4867-9E1F-924F8A09FA2B}">
      <formula1>$AD$2:$AD$4</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E3C16-F260-4D71-8972-68EEC439A4B1}">
  <dimension ref="A1:AD57"/>
  <sheetViews>
    <sheetView zoomScale="80" zoomScaleNormal="80" workbookViewId="0">
      <selection activeCell="M39" sqref="M39"/>
    </sheetView>
  </sheetViews>
  <sheetFormatPr defaultRowHeight="14.4" x14ac:dyDescent="0.55000000000000004"/>
  <cols>
    <col min="1" max="1" width="2.578125" style="10" customWidth="1"/>
    <col min="2" max="2" width="26.83984375" customWidth="1"/>
    <col min="3" max="3" width="24.15625" customWidth="1"/>
    <col min="4" max="4" width="16.578125" bestFit="1" customWidth="1"/>
    <col min="5" max="5" width="24.578125" customWidth="1"/>
    <col min="6" max="6" width="20.26171875" bestFit="1" customWidth="1"/>
    <col min="7" max="7" width="45" bestFit="1" customWidth="1"/>
    <col min="8" max="8" width="11.83984375" style="7" customWidth="1"/>
    <col min="9" max="9" width="31.68359375" customWidth="1"/>
    <col min="10" max="10" width="31.83984375" style="3" customWidth="1"/>
    <col min="11" max="11" width="31.83984375" customWidth="1"/>
    <col min="12" max="12" width="4.15625" customWidth="1"/>
    <col min="13" max="13" width="12.578125" bestFit="1" customWidth="1"/>
  </cols>
  <sheetData>
    <row r="1" spans="1:30" s="10" customFormat="1" ht="8.65" customHeight="1" thickBot="1" x14ac:dyDescent="0.6">
      <c r="H1" s="38"/>
      <c r="J1" s="39"/>
    </row>
    <row r="2" spans="1:30" s="11" customFormat="1" ht="30.9" thickBot="1" x14ac:dyDescent="1.1499999999999999">
      <c r="A2" s="10"/>
      <c r="B2" s="123" t="s">
        <v>173</v>
      </c>
      <c r="C2" s="124"/>
      <c r="D2" s="124"/>
      <c r="E2" s="124"/>
      <c r="F2" s="124"/>
      <c r="G2" s="124"/>
      <c r="H2" s="124"/>
      <c r="I2" s="124"/>
      <c r="J2" s="124"/>
      <c r="K2" s="124"/>
      <c r="L2" s="124"/>
      <c r="M2" s="125"/>
      <c r="N2" s="10"/>
      <c r="O2" s="10"/>
      <c r="P2" s="10"/>
      <c r="Q2" s="10"/>
      <c r="R2" s="10"/>
      <c r="S2" s="10"/>
      <c r="T2" s="10"/>
      <c r="U2" s="10"/>
      <c r="V2" s="10"/>
      <c r="W2" s="10"/>
      <c r="X2" s="10"/>
      <c r="Y2" s="10"/>
      <c r="Z2" s="10"/>
      <c r="AA2" s="10"/>
      <c r="AB2" s="10"/>
      <c r="AC2" s="10"/>
      <c r="AD2" s="10">
        <v>0</v>
      </c>
    </row>
    <row r="3" spans="1:30" s="37" customFormat="1" ht="23.1" x14ac:dyDescent="0.85">
      <c r="A3" s="40"/>
      <c r="B3" s="126" t="s">
        <v>170</v>
      </c>
      <c r="C3" s="127"/>
      <c r="D3" s="127"/>
      <c r="E3" s="127"/>
      <c r="F3" s="127"/>
      <c r="G3" s="127"/>
      <c r="H3" s="127"/>
      <c r="I3" s="127"/>
      <c r="J3" s="127"/>
      <c r="K3" s="127"/>
      <c r="L3" s="127"/>
      <c r="M3" s="128"/>
      <c r="N3" s="40"/>
      <c r="O3" s="40"/>
      <c r="P3" s="40"/>
      <c r="Q3" s="40"/>
      <c r="R3" s="40"/>
      <c r="S3" s="40"/>
      <c r="T3" s="40"/>
      <c r="U3" s="40"/>
      <c r="V3" s="40"/>
      <c r="W3" s="40"/>
      <c r="X3" s="40"/>
      <c r="Y3" s="40"/>
      <c r="Z3" s="40"/>
      <c r="AA3" s="40"/>
      <c r="AB3" s="40"/>
      <c r="AC3" s="40"/>
      <c r="AD3" s="40"/>
    </row>
    <row r="4" spans="1:30" s="11" customFormat="1" ht="22.9" customHeight="1" x14ac:dyDescent="0.55000000000000004">
      <c r="A4" s="10"/>
      <c r="B4" s="129" t="s">
        <v>171</v>
      </c>
      <c r="C4" s="130"/>
      <c r="D4" s="130"/>
      <c r="E4" s="130"/>
      <c r="F4" s="130"/>
      <c r="G4" s="130"/>
      <c r="H4" s="130"/>
      <c r="I4" s="130"/>
      <c r="J4" s="130"/>
      <c r="K4" s="130"/>
      <c r="L4" s="130"/>
      <c r="M4" s="131"/>
      <c r="N4" s="10"/>
      <c r="O4" s="10"/>
      <c r="P4" s="10"/>
      <c r="Q4" s="10"/>
      <c r="R4" s="10"/>
      <c r="S4" s="10"/>
      <c r="T4" s="10"/>
      <c r="U4" s="10"/>
      <c r="V4" s="10"/>
      <c r="W4" s="10"/>
      <c r="X4" s="10"/>
      <c r="Y4" s="10"/>
      <c r="Z4" s="10"/>
      <c r="AA4" s="10"/>
      <c r="AB4" s="10"/>
      <c r="AC4" s="10"/>
      <c r="AD4" s="10">
        <v>1</v>
      </c>
    </row>
    <row r="5" spans="1:30" x14ac:dyDescent="0.55000000000000004">
      <c r="B5" s="24"/>
      <c r="C5" s="25"/>
      <c r="D5" s="25"/>
      <c r="E5" s="25"/>
      <c r="F5" s="25"/>
      <c r="G5" s="25"/>
      <c r="H5" s="42"/>
      <c r="I5" s="25"/>
      <c r="J5" s="71"/>
      <c r="K5" s="25"/>
      <c r="L5" s="25"/>
      <c r="M5" s="26"/>
      <c r="AD5">
        <v>1</v>
      </c>
    </row>
    <row r="6" spans="1:30" x14ac:dyDescent="0.55000000000000004">
      <c r="B6" s="24" t="s">
        <v>45</v>
      </c>
      <c r="C6" s="72">
        <f>' DATA - Farm inputs'!C32</f>
        <v>150000</v>
      </c>
      <c r="D6" s="25"/>
      <c r="E6" s="25"/>
      <c r="F6" s="25"/>
      <c r="G6" s="25"/>
      <c r="H6" s="42"/>
      <c r="I6" s="25"/>
      <c r="J6" s="71"/>
      <c r="K6" s="25"/>
      <c r="L6" s="25"/>
      <c r="M6" s="26"/>
    </row>
    <row r="7" spans="1:30" ht="28.8" x14ac:dyDescent="0.55000000000000004">
      <c r="B7" s="73" t="s">
        <v>44</v>
      </c>
      <c r="C7" s="74" t="str">
        <f>IF(' DATA - Farm inputs'!C32&lt;250000,"LOW",IF(' DATA - Farm inputs'!C32&gt;350000,"HIGH","AVERAGE"))</f>
        <v>LOW</v>
      </c>
      <c r="D7" s="25" t="s">
        <v>51</v>
      </c>
      <c r="E7" s="75" t="s">
        <v>76</v>
      </c>
      <c r="F7" s="76">
        <f>(SUMPRODUCT(F14:F33,K14:K33)/SUM(F14:F33))/100</f>
        <v>0.12818206730188164</v>
      </c>
      <c r="G7" s="25"/>
      <c r="H7" s="42"/>
      <c r="I7" s="25"/>
      <c r="J7" s="71"/>
      <c r="K7" s="25"/>
      <c r="L7" s="25"/>
      <c r="M7" s="26"/>
    </row>
    <row r="8" spans="1:30" ht="45.4" customHeight="1" x14ac:dyDescent="0.55000000000000004">
      <c r="B8" s="77" t="s">
        <v>49</v>
      </c>
      <c r="C8" s="50">
        <f>'Mastitis inputs 0.5'!F23</f>
        <v>1.6</v>
      </c>
      <c r="D8" s="6"/>
      <c r="E8" s="47" t="s">
        <v>77</v>
      </c>
      <c r="F8" s="48">
        <f>(SUMPRODUCT(F38:F57,K38:K57)/SUM(F38:F57))/100</f>
        <v>0.20178971895364409</v>
      </c>
      <c r="G8" s="6"/>
      <c r="H8" s="42"/>
      <c r="I8" s="25"/>
      <c r="J8" s="71"/>
      <c r="K8" s="25"/>
      <c r="L8" s="25"/>
      <c r="M8" s="26"/>
    </row>
    <row r="9" spans="1:30" x14ac:dyDescent="0.55000000000000004">
      <c r="B9" s="78"/>
      <c r="C9" s="46"/>
      <c r="D9" s="6"/>
      <c r="E9" s="6"/>
      <c r="F9" s="6"/>
      <c r="G9" s="6"/>
      <c r="H9" s="42"/>
      <c r="I9" s="25"/>
      <c r="J9" s="71"/>
      <c r="K9" s="25"/>
      <c r="L9" s="25"/>
      <c r="M9" s="26"/>
    </row>
    <row r="10" spans="1:30" x14ac:dyDescent="0.55000000000000004">
      <c r="B10" s="24"/>
      <c r="C10" s="6" t="s">
        <v>33</v>
      </c>
      <c r="D10" s="6"/>
      <c r="E10" s="6"/>
      <c r="F10" s="6"/>
      <c r="G10" s="6"/>
      <c r="H10" s="42"/>
      <c r="I10" s="25"/>
      <c r="J10" s="71"/>
      <c r="K10" s="25"/>
      <c r="L10" s="25"/>
      <c r="M10" s="26"/>
    </row>
    <row r="11" spans="1:30" x14ac:dyDescent="0.55000000000000004">
      <c r="B11" s="24"/>
      <c r="C11" s="6"/>
      <c r="D11" s="6"/>
      <c r="E11" s="6"/>
      <c r="F11" s="6"/>
      <c r="G11" s="6"/>
      <c r="H11" s="42"/>
      <c r="I11" s="25"/>
      <c r="J11" s="71"/>
      <c r="K11" s="25"/>
      <c r="L11" s="25"/>
      <c r="M11" s="26"/>
    </row>
    <row r="12" spans="1:30" x14ac:dyDescent="0.55000000000000004">
      <c r="B12" s="24"/>
      <c r="C12" s="6"/>
      <c r="D12" s="6"/>
      <c r="E12" s="6"/>
      <c r="F12" s="6"/>
      <c r="G12" s="6" t="s">
        <v>41</v>
      </c>
      <c r="H12" s="42"/>
      <c r="I12" s="79">
        <f>SUM(F14:F33)</f>
        <v>239</v>
      </c>
      <c r="J12" s="71"/>
      <c r="K12" s="79"/>
      <c r="L12" s="79"/>
      <c r="M12" s="26"/>
    </row>
    <row r="13" spans="1:30" ht="67.900000000000006" customHeight="1" x14ac:dyDescent="0.55000000000000004">
      <c r="B13" s="24" t="s">
        <v>40</v>
      </c>
      <c r="C13" s="6" t="s">
        <v>34</v>
      </c>
      <c r="D13" s="42" t="s">
        <v>35</v>
      </c>
      <c r="E13" s="53" t="s">
        <v>39</v>
      </c>
      <c r="F13" s="30" t="s">
        <v>36</v>
      </c>
      <c r="G13" s="30" t="s">
        <v>38</v>
      </c>
      <c r="H13" s="54" t="s">
        <v>8</v>
      </c>
      <c r="I13" s="28" t="s">
        <v>52</v>
      </c>
      <c r="J13" s="81" t="s">
        <v>53</v>
      </c>
      <c r="K13" s="28" t="s">
        <v>54</v>
      </c>
      <c r="L13" s="28"/>
      <c r="M13" s="26" t="s">
        <v>60</v>
      </c>
    </row>
    <row r="14" spans="1:30" x14ac:dyDescent="0.55000000000000004">
      <c r="B14" s="132" t="s">
        <v>13</v>
      </c>
      <c r="C14" s="6" t="s">
        <v>84</v>
      </c>
      <c r="D14" s="57" t="str">
        <f>'Mastitis inputs 0.5'!C28</f>
        <v>&lt;17,678</v>
      </c>
      <c r="E14" s="58">
        <f>'Mastitis inputs 0.5'!D28</f>
        <v>1</v>
      </c>
      <c r="F14" s="6">
        <f>'Mastitis inputs 0.5'!E28</f>
        <v>86</v>
      </c>
      <c r="G14" s="5">
        <f>'Mastitis inputs 0.5'!F28</f>
        <v>11.65276014444456</v>
      </c>
      <c r="H14" s="59">
        <f>'Incid. mast. by SCS last test'!J9</f>
        <v>11.65276014444456</v>
      </c>
      <c r="I14" s="82">
        <f>G14</f>
        <v>11.65276014444456</v>
      </c>
      <c r="J14" s="82">
        <f>G14*$C$8</f>
        <v>18.644416231111297</v>
      </c>
      <c r="K14" s="82">
        <f>IF(E14=0,J14,I14)</f>
        <v>11.65276014444456</v>
      </c>
      <c r="L14" s="80"/>
      <c r="M14" s="83">
        <f>(K14/100)*' DATA - Farm inputs'!$C$67</f>
        <v>2.4820379107666914</v>
      </c>
      <c r="O14" s="1"/>
    </row>
    <row r="15" spans="1:30" x14ac:dyDescent="0.55000000000000004">
      <c r="B15" s="132"/>
      <c r="C15" s="6" t="s">
        <v>85</v>
      </c>
      <c r="D15" s="57" t="str">
        <f>'Mastitis inputs 0.5'!C29</f>
        <v>17,679 - &lt;=25,000</v>
      </c>
      <c r="E15" s="58">
        <f>'Mastitis inputs 0.5'!D29</f>
        <v>1</v>
      </c>
      <c r="F15" s="6">
        <f>'Mastitis inputs 0.5'!E29</f>
        <v>34</v>
      </c>
      <c r="G15" s="5">
        <f>'Mastitis inputs 0.5'!F29</f>
        <v>12.13431061635702</v>
      </c>
      <c r="H15" s="59">
        <f>'Incid. mast. by SCS last test'!J10</f>
        <v>12.13431061635702</v>
      </c>
      <c r="I15" s="82">
        <f t="shared" ref="I15:I33" si="0">G15</f>
        <v>12.13431061635702</v>
      </c>
      <c r="J15" s="82">
        <f t="shared" ref="J15:J33" si="1">G15*$C$8</f>
        <v>19.414896986171232</v>
      </c>
      <c r="K15" s="82">
        <f t="shared" ref="K15:K33" si="2">IF(E15=0,J15,I15)</f>
        <v>12.13431061635702</v>
      </c>
      <c r="L15" s="80"/>
      <c r="M15" s="83">
        <f>(K15/100)*' DATA - Farm inputs'!$C$67</f>
        <v>2.584608161284045</v>
      </c>
    </row>
    <row r="16" spans="1:30" x14ac:dyDescent="0.55000000000000004">
      <c r="B16" s="132"/>
      <c r="C16" s="6" t="s">
        <v>86</v>
      </c>
      <c r="D16" s="57" t="str">
        <f>'Mastitis inputs 0.5'!C30</f>
        <v>25,001 - &lt;=35,355</v>
      </c>
      <c r="E16" s="58">
        <f>'Mastitis inputs 0.5'!D30</f>
        <v>1</v>
      </c>
      <c r="F16" s="6">
        <f>'Mastitis inputs 0.5'!E30</f>
        <v>26</v>
      </c>
      <c r="G16" s="5">
        <f>'Mastitis inputs 0.5'!F30</f>
        <v>12.187917722843901</v>
      </c>
      <c r="H16" s="59">
        <f>'Incid. mast. by SCS last test'!J11</f>
        <v>12.187917722843901</v>
      </c>
      <c r="I16" s="82">
        <f t="shared" si="0"/>
        <v>12.187917722843901</v>
      </c>
      <c r="J16" s="82">
        <f t="shared" si="1"/>
        <v>19.500668356550243</v>
      </c>
      <c r="K16" s="82">
        <f t="shared" si="2"/>
        <v>12.187917722843901</v>
      </c>
      <c r="L16" s="80"/>
      <c r="M16" s="83">
        <f>(K16/100)*' DATA - Farm inputs'!$C$67</f>
        <v>2.5960264749657509</v>
      </c>
    </row>
    <row r="17" spans="2:13" x14ac:dyDescent="0.55000000000000004">
      <c r="B17" s="132"/>
      <c r="C17" s="6" t="s">
        <v>87</v>
      </c>
      <c r="D17" s="57" t="str">
        <f>'Mastitis inputs 0.5'!C31</f>
        <v>35,356 - &lt;=50,000</v>
      </c>
      <c r="E17" s="58">
        <f>'Mastitis inputs 0.5'!D31</f>
        <v>1</v>
      </c>
      <c r="F17" s="6">
        <f>'Mastitis inputs 0.5'!E31</f>
        <v>22</v>
      </c>
      <c r="G17" s="5">
        <f>'Mastitis inputs 0.5'!F31</f>
        <v>12.61216589334424</v>
      </c>
      <c r="H17" s="59">
        <f>'Incid. mast. by SCS last test'!J12</f>
        <v>12.61216589334424</v>
      </c>
      <c r="I17" s="82">
        <f t="shared" si="0"/>
        <v>12.61216589334424</v>
      </c>
      <c r="J17" s="82">
        <f t="shared" si="1"/>
        <v>20.179465429350785</v>
      </c>
      <c r="K17" s="82">
        <f t="shared" si="2"/>
        <v>12.61216589334424</v>
      </c>
      <c r="L17" s="80"/>
      <c r="M17" s="83">
        <f>(K17/100)*' DATA - Farm inputs'!$C$67</f>
        <v>2.6863913352823232</v>
      </c>
    </row>
    <row r="18" spans="2:13" x14ac:dyDescent="0.55000000000000004">
      <c r="B18" s="132"/>
      <c r="C18" s="6" t="s">
        <v>88</v>
      </c>
      <c r="D18" s="57" t="str">
        <f>'Mastitis inputs 0.5'!C32</f>
        <v>50,001 - &lt;=70,711</v>
      </c>
      <c r="E18" s="58">
        <f>'Mastitis inputs 0.5'!D32</f>
        <v>1</v>
      </c>
      <c r="F18" s="6">
        <f>'Mastitis inputs 0.5'!E32</f>
        <v>25</v>
      </c>
      <c r="G18" s="5">
        <f>'Mastitis inputs 0.5'!F32</f>
        <v>13.27533894544078</v>
      </c>
      <c r="H18" s="59">
        <f>'Incid. mast. by SCS last test'!J13</f>
        <v>13.27533894544078</v>
      </c>
      <c r="I18" s="82">
        <f t="shared" si="0"/>
        <v>13.27533894544078</v>
      </c>
      <c r="J18" s="82">
        <f t="shared" si="1"/>
        <v>21.240542312705248</v>
      </c>
      <c r="K18" s="82">
        <f t="shared" si="2"/>
        <v>13.27533894544078</v>
      </c>
      <c r="L18" s="80"/>
      <c r="M18" s="83">
        <f>(K18/100)*' DATA - Farm inputs'!$C$67</f>
        <v>2.8276471953788862</v>
      </c>
    </row>
    <row r="19" spans="2:13" x14ac:dyDescent="0.55000000000000004">
      <c r="B19" s="132"/>
      <c r="C19" s="6" t="s">
        <v>89</v>
      </c>
      <c r="D19" s="57" t="str">
        <f>'Mastitis inputs 0.5'!C33</f>
        <v>70,712 - &lt;=100,000</v>
      </c>
      <c r="E19" s="58">
        <f>'Mastitis inputs 0.5'!D33</f>
        <v>1</v>
      </c>
      <c r="F19" s="6">
        <f>'Mastitis inputs 0.5'!E33</f>
        <v>17</v>
      </c>
      <c r="G19" s="5">
        <f>'Mastitis inputs 0.5'!F33</f>
        <v>14.490496615247901</v>
      </c>
      <c r="H19" s="59">
        <f>'Incid. mast. by SCS last test'!J14</f>
        <v>14.490496615247901</v>
      </c>
      <c r="I19" s="82">
        <f t="shared" si="0"/>
        <v>14.490496615247901</v>
      </c>
      <c r="J19" s="82">
        <f t="shared" si="1"/>
        <v>23.184794584396641</v>
      </c>
      <c r="K19" s="82">
        <f t="shared" si="2"/>
        <v>14.490496615247901</v>
      </c>
      <c r="L19" s="80"/>
      <c r="M19" s="83">
        <f>(K19/100)*' DATA - Farm inputs'!$C$67</f>
        <v>3.0864757790478028</v>
      </c>
    </row>
    <row r="20" spans="2:13" x14ac:dyDescent="0.55000000000000004">
      <c r="B20" s="132"/>
      <c r="C20" s="6" t="s">
        <v>90</v>
      </c>
      <c r="D20" s="57" t="str">
        <f>'Mastitis inputs 0.5'!C34</f>
        <v>100,001 - &lt;=141,421</v>
      </c>
      <c r="E20" s="58">
        <f>'Mastitis inputs 0.5'!D34</f>
        <v>1</v>
      </c>
      <c r="F20" s="6">
        <f>'Mastitis inputs 0.5'!E34</f>
        <v>15</v>
      </c>
      <c r="G20" s="5">
        <f>'Mastitis inputs 0.5'!F34</f>
        <v>15.43742424233462</v>
      </c>
      <c r="H20" s="59">
        <f>'Incid. mast. by SCS last test'!J15</f>
        <v>15.43742424233462</v>
      </c>
      <c r="I20" s="82">
        <f t="shared" si="0"/>
        <v>15.43742424233462</v>
      </c>
      <c r="J20" s="82">
        <f t="shared" si="1"/>
        <v>24.699878787735393</v>
      </c>
      <c r="K20" s="82">
        <f t="shared" si="2"/>
        <v>15.43742424233462</v>
      </c>
      <c r="L20" s="80"/>
      <c r="M20" s="83">
        <f>(K20/100)*' DATA - Farm inputs'!$C$67</f>
        <v>3.2881713636172738</v>
      </c>
    </row>
    <row r="21" spans="2:13" x14ac:dyDescent="0.55000000000000004">
      <c r="B21" s="132"/>
      <c r="C21" s="6" t="s">
        <v>91</v>
      </c>
      <c r="D21" s="57" t="str">
        <f>'Mastitis inputs 0.5'!C35</f>
        <v>141,422 - &lt;=200,000</v>
      </c>
      <c r="E21" s="58">
        <f>'Mastitis inputs 0.5'!D35</f>
        <v>1</v>
      </c>
      <c r="F21" s="6">
        <f>'Mastitis inputs 0.5'!E35</f>
        <v>10</v>
      </c>
      <c r="G21" s="5">
        <f>'Mastitis inputs 0.5'!F35</f>
        <v>16.643770721955981</v>
      </c>
      <c r="H21" s="59">
        <f>'Incid. mast. by SCS last test'!J16</f>
        <v>16.643770721955981</v>
      </c>
      <c r="I21" s="82">
        <f t="shared" si="0"/>
        <v>16.643770721955981</v>
      </c>
      <c r="J21" s="82">
        <f t="shared" si="1"/>
        <v>26.630033155129571</v>
      </c>
      <c r="K21" s="82">
        <f t="shared" si="2"/>
        <v>16.643770721955981</v>
      </c>
      <c r="L21" s="80"/>
      <c r="M21" s="83">
        <f>(K21/100)*' DATA - Farm inputs'!$C$67</f>
        <v>3.5451231637766241</v>
      </c>
    </row>
    <row r="22" spans="2:13" x14ac:dyDescent="0.55000000000000004">
      <c r="B22" s="132"/>
      <c r="C22" s="6" t="s">
        <v>92</v>
      </c>
      <c r="D22" s="57" t="str">
        <f>'Mastitis inputs 0.5'!C36</f>
        <v>200,001 - &lt;=282,843</v>
      </c>
      <c r="E22" s="58">
        <f>'Mastitis inputs 0.5'!D36</f>
        <v>1</v>
      </c>
      <c r="F22" s="6">
        <f>'Mastitis inputs 0.5'!E36</f>
        <v>1</v>
      </c>
      <c r="G22" s="5">
        <f>'Mastitis inputs 0.5'!F36</f>
        <v>17.493848636322163</v>
      </c>
      <c r="H22" s="59">
        <f>'Incid. mast. by SCS last test'!J17</f>
        <v>17.493848636322163</v>
      </c>
      <c r="I22" s="82">
        <f t="shared" si="0"/>
        <v>17.493848636322163</v>
      </c>
      <c r="J22" s="82">
        <f t="shared" si="1"/>
        <v>27.990157818115463</v>
      </c>
      <c r="K22" s="82">
        <f t="shared" si="2"/>
        <v>17.493848636322163</v>
      </c>
      <c r="L22" s="80"/>
      <c r="M22" s="83">
        <f>(K22/100)*' DATA - Farm inputs'!$C$67</f>
        <v>3.7261897595366209</v>
      </c>
    </row>
    <row r="23" spans="2:13" x14ac:dyDescent="0.55000000000000004">
      <c r="B23" s="132"/>
      <c r="C23" s="6" t="s">
        <v>93</v>
      </c>
      <c r="D23" s="57" t="str">
        <f>'Mastitis inputs 0.5'!C37</f>
        <v>282,844 - &lt;=500,000</v>
      </c>
      <c r="E23" s="58">
        <f>'Mastitis inputs 0.5'!D37</f>
        <v>1</v>
      </c>
      <c r="F23" s="6">
        <f>'Mastitis inputs 0.5'!E37</f>
        <v>2</v>
      </c>
      <c r="G23" s="5">
        <f>'Mastitis inputs 0.5'!F37</f>
        <v>20.204467330519922</v>
      </c>
      <c r="H23" s="59">
        <f>'Incid. mast. by SCS last test'!J18</f>
        <v>20.204467330519922</v>
      </c>
      <c r="I23" s="82">
        <f t="shared" si="0"/>
        <v>20.204467330519922</v>
      </c>
      <c r="J23" s="82">
        <f t="shared" si="1"/>
        <v>32.327147728831875</v>
      </c>
      <c r="K23" s="82">
        <f t="shared" si="2"/>
        <v>20.204467330519922</v>
      </c>
      <c r="L23" s="80"/>
      <c r="M23" s="83">
        <f>(K23/100)*' DATA - Farm inputs'!$C$67</f>
        <v>4.3035515414007435</v>
      </c>
    </row>
    <row r="24" spans="2:13" x14ac:dyDescent="0.55000000000000004">
      <c r="B24" s="132"/>
      <c r="C24" s="6" t="s">
        <v>94</v>
      </c>
      <c r="D24" s="57" t="str">
        <f>'Mastitis inputs 0.5'!C38</f>
        <v>500,001 - &lt;=565,685</v>
      </c>
      <c r="E24" s="58">
        <f>'Mastitis inputs 0.5'!D38</f>
        <v>1</v>
      </c>
      <c r="F24" s="6">
        <f>'Mastitis inputs 0.5'!E38</f>
        <v>1</v>
      </c>
      <c r="G24" s="5">
        <f>'Mastitis inputs 0.5'!F38</f>
        <v>20.370194441910741</v>
      </c>
      <c r="H24" s="59">
        <f>'Incid. mast. by SCS last test'!J19</f>
        <v>20.370194441910741</v>
      </c>
      <c r="I24" s="82">
        <f t="shared" si="0"/>
        <v>20.370194441910741</v>
      </c>
      <c r="J24" s="82">
        <f t="shared" si="1"/>
        <v>32.592311107057185</v>
      </c>
      <c r="K24" s="82">
        <f t="shared" si="2"/>
        <v>20.370194441910741</v>
      </c>
      <c r="L24" s="80"/>
      <c r="M24" s="83">
        <f>(K24/100)*' DATA - Farm inputs'!$C$67</f>
        <v>4.338851416126988</v>
      </c>
    </row>
    <row r="25" spans="2:13" x14ac:dyDescent="0.55000000000000004">
      <c r="B25" s="132"/>
      <c r="C25" s="6" t="s">
        <v>95</v>
      </c>
      <c r="D25" s="57" t="str">
        <f>'Mastitis inputs 0.5'!C39</f>
        <v>565,686 - &lt;=800,000</v>
      </c>
      <c r="E25" s="58">
        <f>'Mastitis inputs 0.5'!D39</f>
        <v>1</v>
      </c>
      <c r="F25" s="6">
        <f>'Mastitis inputs 0.5'!E39</f>
        <v>0</v>
      </c>
      <c r="G25" s="5">
        <f>'Mastitis inputs 0.5'!F39</f>
        <v>21.816437565933704</v>
      </c>
      <c r="H25" s="59">
        <f>'Incid. mast. by SCS last test'!J20</f>
        <v>21.816437565933704</v>
      </c>
      <c r="I25" s="82">
        <f t="shared" si="0"/>
        <v>21.816437565933704</v>
      </c>
      <c r="J25" s="82">
        <f t="shared" si="1"/>
        <v>34.906300105493926</v>
      </c>
      <c r="K25" s="82">
        <f t="shared" si="2"/>
        <v>21.816437565933704</v>
      </c>
      <c r="L25" s="80"/>
      <c r="M25" s="83">
        <f>(K25/100)*' DATA - Farm inputs'!$C$67</f>
        <v>4.6469012015438791</v>
      </c>
    </row>
    <row r="26" spans="2:13" x14ac:dyDescent="0.55000000000000004">
      <c r="B26" s="132"/>
      <c r="C26" s="6" t="s">
        <v>96</v>
      </c>
      <c r="D26" s="57" t="str">
        <f>'Mastitis inputs 0.5'!C40</f>
        <v>800,001 - &lt;=1,131,371</v>
      </c>
      <c r="E26" s="58">
        <f>'Mastitis inputs 0.5'!D40</f>
        <v>1</v>
      </c>
      <c r="F26" s="6">
        <f>'Mastitis inputs 0.5'!E40</f>
        <v>0</v>
      </c>
      <c r="G26" s="5">
        <f>'Mastitis inputs 0.5'!F40</f>
        <v>23.274896947729463</v>
      </c>
      <c r="H26" s="59">
        <f>'Incid. mast. by SCS last test'!J21</f>
        <v>23.274896947729463</v>
      </c>
      <c r="I26" s="82">
        <f t="shared" si="0"/>
        <v>23.274896947729463</v>
      </c>
      <c r="J26" s="82">
        <f t="shared" si="1"/>
        <v>37.239835116367139</v>
      </c>
      <c r="K26" s="82">
        <f t="shared" si="2"/>
        <v>23.274896947729463</v>
      </c>
      <c r="L26" s="80"/>
      <c r="M26" s="83">
        <f>(K26/100)*' DATA - Farm inputs'!$C$67</f>
        <v>4.9575530498663758</v>
      </c>
    </row>
    <row r="27" spans="2:13" x14ac:dyDescent="0.55000000000000004">
      <c r="B27" s="132"/>
      <c r="C27" s="6" t="s">
        <v>97</v>
      </c>
      <c r="D27" s="57" t="str">
        <f>'Mastitis inputs 0.5'!C41</f>
        <v>1,131,372 &lt;=1,600,000</v>
      </c>
      <c r="E27" s="58">
        <f>'Mastitis inputs 0.5'!D41</f>
        <v>1</v>
      </c>
      <c r="F27" s="6">
        <f>'Mastitis inputs 0.5'!E41</f>
        <v>0</v>
      </c>
      <c r="G27" s="5">
        <f>'Mastitis inputs 0.5'!F41</f>
        <v>25.650237862058681</v>
      </c>
      <c r="H27" s="59">
        <f>'Incid. mast. by SCS last test'!J22</f>
        <v>25.650237862058681</v>
      </c>
      <c r="I27" s="82">
        <f t="shared" si="0"/>
        <v>25.650237862058681</v>
      </c>
      <c r="J27" s="82">
        <f t="shared" si="1"/>
        <v>41.040380579293895</v>
      </c>
      <c r="K27" s="82">
        <f t="shared" si="2"/>
        <v>25.650237862058681</v>
      </c>
      <c r="L27" s="80"/>
      <c r="M27" s="83">
        <f>(K27/100)*' DATA - Farm inputs'!$C$67</f>
        <v>5.4635006646184996</v>
      </c>
    </row>
    <row r="28" spans="2:13" x14ac:dyDescent="0.55000000000000004">
      <c r="B28" s="132"/>
      <c r="C28" s="6" t="s">
        <v>98</v>
      </c>
      <c r="D28" s="57" t="str">
        <f>'Mastitis inputs 0.5'!C42</f>
        <v>1,600,001 - &lt;=2,262,742</v>
      </c>
      <c r="E28" s="58">
        <f>'Mastitis inputs 0.5'!D42</f>
        <v>1</v>
      </c>
      <c r="F28" s="6">
        <f>'Mastitis inputs 0.5'!E42</f>
        <v>0</v>
      </c>
      <c r="G28" s="5">
        <f>'Mastitis inputs 0.5'!F42</f>
        <v>26.325408634548843</v>
      </c>
      <c r="H28" s="59">
        <f>'Incid. mast. by SCS last test'!J23</f>
        <v>26.325408634548843</v>
      </c>
      <c r="I28" s="82">
        <f t="shared" si="0"/>
        <v>26.325408634548843</v>
      </c>
      <c r="J28" s="82">
        <f t="shared" si="1"/>
        <v>42.120653815278153</v>
      </c>
      <c r="K28" s="82">
        <f t="shared" si="2"/>
        <v>26.325408634548843</v>
      </c>
      <c r="L28" s="80"/>
      <c r="M28" s="83">
        <f>(K28/100)*' DATA - Farm inputs'!$C$67</f>
        <v>5.6073120391589031</v>
      </c>
    </row>
    <row r="29" spans="2:13" x14ac:dyDescent="0.55000000000000004">
      <c r="B29" s="132"/>
      <c r="C29" s="6" t="s">
        <v>103</v>
      </c>
      <c r="D29" s="57" t="str">
        <f>'Mastitis inputs 0.5'!C43</f>
        <v>2,262,743 - &lt;=3,200,000</v>
      </c>
      <c r="E29" s="58">
        <f>'Mastitis inputs 0.5'!D43</f>
        <v>1</v>
      </c>
      <c r="F29" s="6">
        <f>'Mastitis inputs 0.5'!E43</f>
        <v>0</v>
      </c>
      <c r="G29" s="5">
        <f>'Mastitis inputs 0.5'!F43</f>
        <v>28.641711899759919</v>
      </c>
      <c r="H29" s="59">
        <f>'Incid. mast. by SCS last test'!J24</f>
        <v>28.641711899759919</v>
      </c>
      <c r="I29" s="82">
        <f t="shared" si="0"/>
        <v>28.641711899759919</v>
      </c>
      <c r="J29" s="82">
        <f t="shared" si="1"/>
        <v>45.826739039615873</v>
      </c>
      <c r="K29" s="82">
        <f t="shared" si="2"/>
        <v>28.641711899759919</v>
      </c>
      <c r="L29" s="80"/>
      <c r="M29" s="83">
        <f>(K29/100)*' DATA - Farm inputs'!$C$67</f>
        <v>6.1006846346488635</v>
      </c>
    </row>
    <row r="30" spans="2:13" x14ac:dyDescent="0.55000000000000004">
      <c r="B30" s="132"/>
      <c r="C30" s="6" t="s">
        <v>99</v>
      </c>
      <c r="D30" s="57" t="str">
        <f>'Mastitis inputs 0.5'!C44</f>
        <v>3,200,001 - &lt;=4,525,483</v>
      </c>
      <c r="E30" s="58">
        <f>'Mastitis inputs 0.5'!D44</f>
        <v>1</v>
      </c>
      <c r="F30" s="6">
        <f>'Mastitis inputs 0.5'!E44</f>
        <v>0</v>
      </c>
      <c r="G30" s="5">
        <f>'Mastitis inputs 0.5'!F44</f>
        <v>30.800660167060421</v>
      </c>
      <c r="H30" s="59">
        <f>'Incid. mast. by SCS last test'!J25</f>
        <v>30.800660167060421</v>
      </c>
      <c r="I30" s="82">
        <f t="shared" si="0"/>
        <v>30.800660167060421</v>
      </c>
      <c r="J30" s="82">
        <f t="shared" si="1"/>
        <v>49.281056267296677</v>
      </c>
      <c r="K30" s="82">
        <f t="shared" si="2"/>
        <v>30.800660167060421</v>
      </c>
      <c r="L30" s="80"/>
      <c r="M30" s="83">
        <f>(K30/100)*' DATA - Farm inputs'!$C$67</f>
        <v>6.5605406155838706</v>
      </c>
    </row>
    <row r="31" spans="2:13" x14ac:dyDescent="0.55000000000000004">
      <c r="B31" s="132"/>
      <c r="C31" s="6" t="s">
        <v>100</v>
      </c>
      <c r="D31" s="57" t="str">
        <f>'Mastitis inputs 0.5'!C45</f>
        <v>4,525,484 - &lt;=6,400,000</v>
      </c>
      <c r="E31" s="58">
        <f>'Mastitis inputs 0.5'!D45</f>
        <v>1</v>
      </c>
      <c r="F31" s="6">
        <f>'Mastitis inputs 0.5'!E45</f>
        <v>0</v>
      </c>
      <c r="G31" s="5">
        <f>'Mastitis inputs 0.5'!F45</f>
        <v>32.913366000835261</v>
      </c>
      <c r="H31" s="59">
        <f>'Incid. mast. by SCS last test'!J26</f>
        <v>32.913366000835261</v>
      </c>
      <c r="I31" s="82">
        <f t="shared" si="0"/>
        <v>32.913366000835261</v>
      </c>
      <c r="J31" s="82">
        <f t="shared" si="1"/>
        <v>52.66138560133642</v>
      </c>
      <c r="K31" s="82">
        <f t="shared" si="2"/>
        <v>32.913366000835261</v>
      </c>
      <c r="L31" s="80"/>
      <c r="M31" s="83">
        <f>(K31/100)*' DATA - Farm inputs'!$C$67</f>
        <v>7.0105469581779101</v>
      </c>
    </row>
    <row r="32" spans="2:13" x14ac:dyDescent="0.55000000000000004">
      <c r="B32" s="132"/>
      <c r="C32" s="6" t="s">
        <v>101</v>
      </c>
      <c r="D32" s="57" t="str">
        <f>'Mastitis inputs 0.5'!C46</f>
        <v>6,400,001 - &lt;=9,050,967</v>
      </c>
      <c r="E32" s="58">
        <f>'Mastitis inputs 0.5'!D46</f>
        <v>1</v>
      </c>
      <c r="F32" s="6">
        <f>'Mastitis inputs 0.5'!E46</f>
        <v>0</v>
      </c>
      <c r="G32" s="5">
        <f>'Mastitis inputs 0.5'!F46</f>
        <v>28.03726636911632</v>
      </c>
      <c r="H32" s="59">
        <f>'Incid. mast. by SCS last test'!J27</f>
        <v>28.03726636911632</v>
      </c>
      <c r="I32" s="82">
        <f t="shared" si="0"/>
        <v>28.03726636911632</v>
      </c>
      <c r="J32" s="82">
        <f t="shared" si="1"/>
        <v>44.859626190586113</v>
      </c>
      <c r="K32" s="82">
        <f t="shared" si="2"/>
        <v>28.03726636911632</v>
      </c>
      <c r="L32" s="80"/>
      <c r="M32" s="83">
        <f>(K32/100)*' DATA - Farm inputs'!$C$67</f>
        <v>5.9719377366217765</v>
      </c>
    </row>
    <row r="33" spans="2:14" x14ac:dyDescent="0.55000000000000004">
      <c r="B33" s="132"/>
      <c r="C33" s="6" t="s">
        <v>102</v>
      </c>
      <c r="D33" s="57" t="str">
        <f>'Mastitis inputs 0.5'!C47</f>
        <v>&gt;=9,050,968</v>
      </c>
      <c r="E33" s="58">
        <f>'Mastitis inputs 0.5'!D47</f>
        <v>1</v>
      </c>
      <c r="F33" s="6">
        <f>'Mastitis inputs 0.5'!E47</f>
        <v>0</v>
      </c>
      <c r="G33" s="5">
        <f>'Mastitis inputs 0.5'!F47</f>
        <v>31.9664043149685</v>
      </c>
      <c r="H33" s="59">
        <f>'Incid. mast. by SCS last test'!J28</f>
        <v>31.9664043149685</v>
      </c>
      <c r="I33" s="82">
        <f t="shared" si="0"/>
        <v>31.9664043149685</v>
      </c>
      <c r="J33" s="82">
        <f t="shared" si="1"/>
        <v>51.146246903949603</v>
      </c>
      <c r="K33" s="82">
        <f t="shared" si="2"/>
        <v>31.9664043149685</v>
      </c>
      <c r="L33" s="80"/>
      <c r="M33" s="83">
        <f>(K33/100)*' DATA - Farm inputs'!$C$67</f>
        <v>6.8088441190882909</v>
      </c>
    </row>
    <row r="34" spans="2:14" x14ac:dyDescent="0.55000000000000004">
      <c r="B34" s="24"/>
      <c r="C34" s="6"/>
      <c r="D34" s="6"/>
      <c r="E34" s="6"/>
      <c r="F34" s="6"/>
      <c r="G34" s="6"/>
      <c r="H34" s="42"/>
      <c r="I34" s="25"/>
      <c r="J34" s="71"/>
      <c r="K34" s="25"/>
      <c r="L34" s="25"/>
      <c r="M34" s="83"/>
    </row>
    <row r="35" spans="2:14" x14ac:dyDescent="0.55000000000000004">
      <c r="B35" s="24"/>
      <c r="C35" s="6"/>
      <c r="D35" s="6"/>
      <c r="E35" s="6"/>
      <c r="F35" s="6"/>
      <c r="G35" s="6"/>
      <c r="H35" s="42"/>
      <c r="I35" s="25"/>
      <c r="J35" s="71"/>
      <c r="K35" s="25"/>
      <c r="L35" s="25"/>
      <c r="M35" s="83"/>
    </row>
    <row r="36" spans="2:14" x14ac:dyDescent="0.55000000000000004">
      <c r="B36" s="24"/>
      <c r="C36" s="6"/>
      <c r="D36" s="6"/>
      <c r="E36" s="6"/>
      <c r="F36" s="6"/>
      <c r="G36" s="6" t="s">
        <v>42</v>
      </c>
      <c r="H36" s="42"/>
      <c r="I36" s="79">
        <f>' DATA - Farm inputs'!G33</f>
        <v>36.89</v>
      </c>
      <c r="J36" s="71"/>
      <c r="K36" s="79"/>
      <c r="L36" s="79"/>
      <c r="M36" s="83"/>
    </row>
    <row r="37" spans="2:14" ht="57.6" x14ac:dyDescent="0.55000000000000004">
      <c r="B37" s="24" t="s">
        <v>40</v>
      </c>
      <c r="C37" s="6" t="s">
        <v>34</v>
      </c>
      <c r="D37" s="42" t="s">
        <v>35</v>
      </c>
      <c r="E37" s="53" t="s">
        <v>39</v>
      </c>
      <c r="F37" s="30" t="s">
        <v>37</v>
      </c>
      <c r="G37" s="30" t="s">
        <v>38</v>
      </c>
      <c r="H37" s="54"/>
      <c r="I37" s="28" t="s">
        <v>52</v>
      </c>
      <c r="J37" s="81" t="s">
        <v>53</v>
      </c>
      <c r="K37" s="28" t="s">
        <v>54</v>
      </c>
      <c r="L37" s="80"/>
      <c r="M37" s="26" t="s">
        <v>60</v>
      </c>
    </row>
    <row r="38" spans="2:14" x14ac:dyDescent="0.55000000000000004">
      <c r="B38" s="132" t="s">
        <v>14</v>
      </c>
      <c r="C38" s="6" t="s">
        <v>84</v>
      </c>
      <c r="D38" s="57" t="str">
        <f>'Mastitis inputs 0.5'!C28</f>
        <v>&lt;17,678</v>
      </c>
      <c r="E38" s="58">
        <f>'Mastitis inputs 0.5'!I28</f>
        <v>1</v>
      </c>
      <c r="F38" s="6">
        <f>'Mastitis inputs 0.5'!J28</f>
        <v>35</v>
      </c>
      <c r="G38" s="5">
        <f>'Mastitis inputs 0.5'!K28</f>
        <v>16.17415845514828</v>
      </c>
      <c r="H38" s="59">
        <f>'Incid. mast. by SCS last test'!M9</f>
        <v>16.17415845514828</v>
      </c>
      <c r="I38" s="82">
        <f>G38</f>
        <v>16.17415845514828</v>
      </c>
      <c r="J38" s="82">
        <f>I38*$C$8</f>
        <v>25.878653528237251</v>
      </c>
      <c r="K38" s="82">
        <f>IF(E38=0,J38,I38)</f>
        <v>16.17415845514828</v>
      </c>
      <c r="L38" s="80"/>
      <c r="M38" s="83">
        <f>(K38/100)*' DATA - Farm inputs'!$C$67</f>
        <v>3.4450957509465838</v>
      </c>
      <c r="N38" s="1"/>
    </row>
    <row r="39" spans="2:14" x14ac:dyDescent="0.55000000000000004">
      <c r="B39" s="132"/>
      <c r="C39" s="6" t="s">
        <v>85</v>
      </c>
      <c r="D39" s="57" t="str">
        <f>'Mastitis inputs 0.5'!C29</f>
        <v>17,679 - &lt;=25,000</v>
      </c>
      <c r="E39" s="58">
        <f>'Mastitis inputs 0.5'!I29</f>
        <v>1</v>
      </c>
      <c r="F39" s="6">
        <f>'Mastitis inputs 0.5'!J29</f>
        <v>23</v>
      </c>
      <c r="G39" s="5">
        <f>'Mastitis inputs 0.5'!K29</f>
        <v>16.808592294086043</v>
      </c>
      <c r="H39" s="59">
        <f>'Incid. mast. by SCS last test'!M10</f>
        <v>16.808592294086043</v>
      </c>
      <c r="I39" s="82">
        <f t="shared" ref="I39:I57" si="3">G39</f>
        <v>16.808592294086043</v>
      </c>
      <c r="J39" s="82">
        <f t="shared" ref="J39:J57" si="4">I39*$C$8</f>
        <v>26.893747670537671</v>
      </c>
      <c r="K39" s="82">
        <f t="shared" ref="K39:K57" si="5">IF(E39=0,J39,I39)</f>
        <v>16.808592294086043</v>
      </c>
      <c r="L39" s="80"/>
      <c r="M39" s="83">
        <f>(K39/100)*' DATA - Farm inputs'!$C$67</f>
        <v>3.5802301586403278</v>
      </c>
    </row>
    <row r="40" spans="2:14" x14ac:dyDescent="0.55000000000000004">
      <c r="B40" s="132"/>
      <c r="C40" s="6" t="s">
        <v>86</v>
      </c>
      <c r="D40" s="57" t="str">
        <f>'Mastitis inputs 0.5'!C30</f>
        <v>25,001 - &lt;=35,355</v>
      </c>
      <c r="E40" s="58">
        <f>'Mastitis inputs 0.5'!I30</f>
        <v>1</v>
      </c>
      <c r="F40" s="6">
        <f>'Mastitis inputs 0.5'!J30</f>
        <v>42</v>
      </c>
      <c r="G40" s="5">
        <f>'Mastitis inputs 0.5'!K30</f>
        <v>16.878364991592999</v>
      </c>
      <c r="H40" s="59">
        <f>'Incid. mast. by SCS last test'!M11</f>
        <v>16.878364991592999</v>
      </c>
      <c r="I40" s="82">
        <f t="shared" si="3"/>
        <v>16.878364991592999</v>
      </c>
      <c r="J40" s="82">
        <f t="shared" si="4"/>
        <v>27.0053839865488</v>
      </c>
      <c r="K40" s="82">
        <f t="shared" si="5"/>
        <v>16.878364991592999</v>
      </c>
      <c r="L40" s="80"/>
      <c r="M40" s="83">
        <f>(K40/100)*' DATA - Farm inputs'!$C$67</f>
        <v>3.5950917432093088</v>
      </c>
    </row>
    <row r="41" spans="2:14" x14ac:dyDescent="0.55000000000000004">
      <c r="B41" s="132"/>
      <c r="C41" s="6" t="s">
        <v>87</v>
      </c>
      <c r="D41" s="57" t="str">
        <f>'Mastitis inputs 0.5'!C31</f>
        <v>35,356 - &lt;=50,000</v>
      </c>
      <c r="E41" s="58">
        <f>'Mastitis inputs 0.5'!I31</f>
        <v>1</v>
      </c>
      <c r="F41" s="6">
        <f>'Mastitis inputs 0.5'!J31</f>
        <v>39</v>
      </c>
      <c r="G41" s="5">
        <f>'Mastitis inputs 0.5'!K31</f>
        <v>17.433356524250463</v>
      </c>
      <c r="H41" s="59">
        <f>'Incid. mast. by SCS last test'!M12</f>
        <v>17.433356524250463</v>
      </c>
      <c r="I41" s="82">
        <f t="shared" si="3"/>
        <v>17.433356524250463</v>
      </c>
      <c r="J41" s="82">
        <f t="shared" si="4"/>
        <v>27.893370438800744</v>
      </c>
      <c r="K41" s="82">
        <f t="shared" si="5"/>
        <v>17.433356524250463</v>
      </c>
      <c r="L41" s="80"/>
      <c r="M41" s="83">
        <f>(K41/100)*' DATA - Farm inputs'!$C$67</f>
        <v>3.7133049396653486</v>
      </c>
    </row>
    <row r="42" spans="2:14" x14ac:dyDescent="0.55000000000000004">
      <c r="B42" s="132"/>
      <c r="C42" s="6" t="s">
        <v>88</v>
      </c>
      <c r="D42" s="57" t="str">
        <f>'Mastitis inputs 0.5'!C32</f>
        <v>50,001 - &lt;=70,711</v>
      </c>
      <c r="E42" s="58">
        <f>'Mastitis inputs 0.5'!I32</f>
        <v>1</v>
      </c>
      <c r="F42" s="6">
        <f>'Mastitis inputs 0.5'!J32</f>
        <v>61</v>
      </c>
      <c r="G42" s="5">
        <f>'Mastitis inputs 0.5'!K32</f>
        <v>18.297537018423437</v>
      </c>
      <c r="H42" s="59">
        <f>'Incid. mast. by SCS last test'!M13</f>
        <v>18.297537018423437</v>
      </c>
      <c r="I42" s="82">
        <f t="shared" si="3"/>
        <v>18.297537018423437</v>
      </c>
      <c r="J42" s="82">
        <f t="shared" si="4"/>
        <v>29.2760592294775</v>
      </c>
      <c r="K42" s="82">
        <f t="shared" si="5"/>
        <v>18.297537018423437</v>
      </c>
      <c r="L42" s="80"/>
      <c r="M42" s="83">
        <f>(K42/100)*' DATA - Farm inputs'!$C$67</f>
        <v>3.8973753849241923</v>
      </c>
    </row>
    <row r="43" spans="2:14" x14ac:dyDescent="0.55000000000000004">
      <c r="B43" s="132"/>
      <c r="C43" s="6" t="s">
        <v>89</v>
      </c>
      <c r="D43" s="57" t="str">
        <f>'Mastitis inputs 0.5'!C33</f>
        <v>70,712 - &lt;=100,000</v>
      </c>
      <c r="E43" s="58">
        <f>'Mastitis inputs 0.5'!I33</f>
        <v>1</v>
      </c>
      <c r="F43" s="6">
        <f>'Mastitis inputs 0.5'!J33</f>
        <v>64</v>
      </c>
      <c r="G43" s="5">
        <f>'Mastitis inputs 0.5'!K33</f>
        <v>19.865592205729563</v>
      </c>
      <c r="H43" s="59">
        <f>'Incid. mast. by SCS last test'!M14</f>
        <v>19.865592205729563</v>
      </c>
      <c r="I43" s="82">
        <f t="shared" si="3"/>
        <v>19.865592205729563</v>
      </c>
      <c r="J43" s="82">
        <f t="shared" si="4"/>
        <v>31.784947529167301</v>
      </c>
      <c r="K43" s="82">
        <f t="shared" si="5"/>
        <v>19.865592205729563</v>
      </c>
      <c r="L43" s="80"/>
      <c r="M43" s="83">
        <f>(K43/100)*' DATA - Farm inputs'!$C$67</f>
        <v>4.2313711398203973</v>
      </c>
    </row>
    <row r="44" spans="2:14" x14ac:dyDescent="0.55000000000000004">
      <c r="B44" s="132"/>
      <c r="C44" s="6" t="s">
        <v>90</v>
      </c>
      <c r="D44" s="57" t="str">
        <f>'Mastitis inputs 0.5'!C34</f>
        <v>100,001 - &lt;=141,421</v>
      </c>
      <c r="E44" s="58">
        <f>'Mastitis inputs 0.5'!I34</f>
        <v>1</v>
      </c>
      <c r="F44" s="6">
        <f>'Mastitis inputs 0.5'!J34</f>
        <v>66</v>
      </c>
      <c r="G44" s="5">
        <f>'Mastitis inputs 0.5'!K34</f>
        <v>21.07767491820066</v>
      </c>
      <c r="H44" s="59">
        <f>'Incid. mast. by SCS last test'!M15</f>
        <v>21.07767491820066</v>
      </c>
      <c r="I44" s="82">
        <f t="shared" si="3"/>
        <v>21.07767491820066</v>
      </c>
      <c r="J44" s="82">
        <f t="shared" si="4"/>
        <v>33.724279869121055</v>
      </c>
      <c r="K44" s="82">
        <f t="shared" si="5"/>
        <v>21.07767491820066</v>
      </c>
      <c r="L44" s="80"/>
      <c r="M44" s="83">
        <f>(K44/100)*' DATA - Farm inputs'!$C$67</f>
        <v>4.4895447575767413</v>
      </c>
    </row>
    <row r="45" spans="2:14" x14ac:dyDescent="0.55000000000000004">
      <c r="B45" s="132"/>
      <c r="C45" s="6" t="s">
        <v>91</v>
      </c>
      <c r="D45" s="57" t="str">
        <f>'Mastitis inputs 0.5'!C35</f>
        <v>141,422 - &lt;=200,000</v>
      </c>
      <c r="E45" s="58">
        <f>'Mastitis inputs 0.5'!I35</f>
        <v>1</v>
      </c>
      <c r="F45" s="6">
        <f>'Mastitis inputs 0.5'!J35</f>
        <v>49</v>
      </c>
      <c r="G45" s="5">
        <f>'Mastitis inputs 0.5'!K35</f>
        <v>22.6075328675302</v>
      </c>
      <c r="H45" s="59">
        <f>'Incid. mast. by SCS last test'!M16</f>
        <v>22.6075328675302</v>
      </c>
      <c r="I45" s="82">
        <f t="shared" si="3"/>
        <v>22.6075328675302</v>
      </c>
      <c r="J45" s="82">
        <f t="shared" si="4"/>
        <v>36.172052588048324</v>
      </c>
      <c r="K45" s="82">
        <f t="shared" si="5"/>
        <v>22.6075328675302</v>
      </c>
      <c r="L45" s="80"/>
      <c r="M45" s="83">
        <f>(K45/100)*' DATA - Farm inputs'!$C$67</f>
        <v>4.8154045007839326</v>
      </c>
    </row>
    <row r="46" spans="2:14" x14ac:dyDescent="0.55000000000000004">
      <c r="B46" s="132"/>
      <c r="C46" s="6" t="s">
        <v>92</v>
      </c>
      <c r="D46" s="57" t="str">
        <f>'Mastitis inputs 0.5'!C36</f>
        <v>200,001 - &lt;=282,843</v>
      </c>
      <c r="E46" s="58">
        <f>'Mastitis inputs 0.5'!I36</f>
        <v>1</v>
      </c>
      <c r="F46" s="6">
        <f>'Mastitis inputs 0.5'!J36</f>
        <v>27</v>
      </c>
      <c r="G46" s="5">
        <f>'Mastitis inputs 0.5'!K36</f>
        <v>23.676601574115701</v>
      </c>
      <c r="H46" s="59">
        <f>'Incid. mast. by SCS last test'!M17</f>
        <v>23.676601574115701</v>
      </c>
      <c r="I46" s="82">
        <f t="shared" si="3"/>
        <v>23.676601574115701</v>
      </c>
      <c r="J46" s="82">
        <f t="shared" si="4"/>
        <v>37.882562518585125</v>
      </c>
      <c r="K46" s="82">
        <f t="shared" si="5"/>
        <v>23.676601574115701</v>
      </c>
      <c r="L46" s="80"/>
      <c r="M46" s="83">
        <f>(K46/100)*' DATA - Farm inputs'!$C$67</f>
        <v>5.0431161352866445</v>
      </c>
    </row>
    <row r="47" spans="2:14" x14ac:dyDescent="0.55000000000000004">
      <c r="B47" s="132"/>
      <c r="C47" s="6" t="s">
        <v>93</v>
      </c>
      <c r="D47" s="57" t="str">
        <f>'Mastitis inputs 0.5'!C37</f>
        <v>282,844 - &lt;=500,000</v>
      </c>
      <c r="E47" s="58">
        <f>'Mastitis inputs 0.5'!I37</f>
        <v>1</v>
      </c>
      <c r="F47" s="6">
        <f>'Mastitis inputs 0.5'!J37</f>
        <v>17</v>
      </c>
      <c r="G47" s="5">
        <f>'Mastitis inputs 0.5'!K37</f>
        <v>27.027827629345364</v>
      </c>
      <c r="H47" s="59">
        <f>'Incid. mast. by SCS last test'!M18</f>
        <v>27.027827629345364</v>
      </c>
      <c r="I47" s="82">
        <f t="shared" si="3"/>
        <v>27.027827629345364</v>
      </c>
      <c r="J47" s="82">
        <f t="shared" si="4"/>
        <v>43.244524206952583</v>
      </c>
      <c r="K47" s="82">
        <f t="shared" si="5"/>
        <v>27.027827629345364</v>
      </c>
      <c r="L47" s="80"/>
      <c r="M47" s="83">
        <f>(K47/100)*' DATA - Farm inputs'!$C$67</f>
        <v>5.7569272850505628</v>
      </c>
    </row>
    <row r="48" spans="2:14" x14ac:dyDescent="0.55000000000000004">
      <c r="B48" s="132"/>
      <c r="C48" s="6" t="s">
        <v>94</v>
      </c>
      <c r="D48" s="57" t="str">
        <f>'Mastitis inputs 0.5'!C38</f>
        <v>500,001 - &lt;=565,685</v>
      </c>
      <c r="E48" s="58">
        <f>'Mastitis inputs 0.5'!I38</f>
        <v>1</v>
      </c>
      <c r="F48" s="6">
        <f>'Mastitis inputs 0.5'!J38</f>
        <v>11</v>
      </c>
      <c r="G48" s="5">
        <f>'Mastitis inputs 0.5'!K38</f>
        <v>27.230663445244023</v>
      </c>
      <c r="H48" s="59">
        <f>'Incid. mast. by SCS last test'!M19</f>
        <v>27.230663445244023</v>
      </c>
      <c r="I48" s="82">
        <f t="shared" si="3"/>
        <v>27.230663445244023</v>
      </c>
      <c r="J48" s="82">
        <f t="shared" si="4"/>
        <v>43.569061512390441</v>
      </c>
      <c r="K48" s="82">
        <f t="shared" si="5"/>
        <v>27.230663445244023</v>
      </c>
      <c r="L48" s="80"/>
      <c r="M48" s="83">
        <f>(K48/100)*' DATA - Farm inputs'!$C$67</f>
        <v>5.8001313138369772</v>
      </c>
    </row>
    <row r="49" spans="2:13" x14ac:dyDescent="0.55000000000000004">
      <c r="B49" s="132"/>
      <c r="C49" s="6" t="s">
        <v>95</v>
      </c>
      <c r="D49" s="57" t="str">
        <f>'Mastitis inputs 0.5'!C39</f>
        <v>565,686 - &lt;=800,000</v>
      </c>
      <c r="E49" s="58">
        <f>'Mastitis inputs 0.5'!I39</f>
        <v>1</v>
      </c>
      <c r="F49" s="6">
        <f>'Mastitis inputs 0.5'!J39</f>
        <v>4</v>
      </c>
      <c r="G49" s="5">
        <f>'Mastitis inputs 0.5'!K39</f>
        <v>28.983443226813325</v>
      </c>
      <c r="H49" s="59">
        <f>'Incid. mast. by SCS last test'!M20</f>
        <v>28.983443226813325</v>
      </c>
      <c r="I49" s="82">
        <f t="shared" si="3"/>
        <v>28.983443226813325</v>
      </c>
      <c r="J49" s="82">
        <f t="shared" si="4"/>
        <v>46.373509162901321</v>
      </c>
      <c r="K49" s="82">
        <f t="shared" si="5"/>
        <v>28.983443226813325</v>
      </c>
      <c r="L49" s="80"/>
      <c r="M49" s="83">
        <f>(K49/100)*' DATA - Farm inputs'!$C$67</f>
        <v>6.1734734073112385</v>
      </c>
    </row>
    <row r="50" spans="2:13" x14ac:dyDescent="0.55000000000000004">
      <c r="B50" s="132"/>
      <c r="C50" s="6" t="s">
        <v>96</v>
      </c>
      <c r="D50" s="57" t="str">
        <f>'Mastitis inputs 0.5'!C40</f>
        <v>800,001 - &lt;=1,131,371</v>
      </c>
      <c r="E50" s="58">
        <f>'Mastitis inputs 0.5'!I40</f>
        <v>1</v>
      </c>
      <c r="F50" s="6">
        <f>'Mastitis inputs 0.5'!J40</f>
        <v>5</v>
      </c>
      <c r="G50" s="5">
        <f>'Mastitis inputs 0.5'!K40</f>
        <v>30.734288662598157</v>
      </c>
      <c r="H50" s="59">
        <f>'Incid. mast. by SCS last test'!M21</f>
        <v>30.734288662598157</v>
      </c>
      <c r="I50" s="82">
        <f t="shared" si="3"/>
        <v>30.734288662598157</v>
      </c>
      <c r="J50" s="82">
        <f t="shared" si="4"/>
        <v>49.174861860157051</v>
      </c>
      <c r="K50" s="82">
        <f t="shared" si="5"/>
        <v>30.734288662598157</v>
      </c>
      <c r="L50" s="80"/>
      <c r="M50" s="83">
        <f>(K50/100)*' DATA - Farm inputs'!$C$67</f>
        <v>6.5464034851334079</v>
      </c>
    </row>
    <row r="51" spans="2:13" x14ac:dyDescent="0.55000000000000004">
      <c r="B51" s="132"/>
      <c r="C51" s="6" t="s">
        <v>97</v>
      </c>
      <c r="D51" s="57" t="str">
        <f>'Mastitis inputs 0.5'!C41</f>
        <v>1,131,372 &lt;=1,600,000</v>
      </c>
      <c r="E51" s="58">
        <f>'Mastitis inputs 0.5'!I41</f>
        <v>1</v>
      </c>
      <c r="F51" s="6">
        <f>'Mastitis inputs 0.5'!J41</f>
        <v>2</v>
      </c>
      <c r="G51" s="5">
        <f>'Mastitis inputs 0.5'!K41</f>
        <v>33.53157827843804</v>
      </c>
      <c r="H51" s="59">
        <f>'Incid. mast. by SCS last test'!M22</f>
        <v>33.53157827843804</v>
      </c>
      <c r="I51" s="82">
        <f t="shared" si="3"/>
        <v>33.53157827843804</v>
      </c>
      <c r="J51" s="82">
        <f t="shared" si="4"/>
        <v>53.650525245500866</v>
      </c>
      <c r="K51" s="82">
        <f t="shared" si="5"/>
        <v>33.53157827843804</v>
      </c>
      <c r="L51" s="80"/>
      <c r="M51" s="83">
        <f>(K51/100)*' DATA - Farm inputs'!$C$67</f>
        <v>7.1422261733073027</v>
      </c>
    </row>
    <row r="52" spans="2:13" x14ac:dyDescent="0.55000000000000004">
      <c r="B52" s="132"/>
      <c r="C52" s="6" t="s">
        <v>98</v>
      </c>
      <c r="D52" s="57" t="str">
        <f>'Mastitis inputs 0.5'!C42</f>
        <v>1,600,001 - &lt;=2,262,742</v>
      </c>
      <c r="E52" s="58">
        <f>'Mastitis inputs 0.5'!I42</f>
        <v>1</v>
      </c>
      <c r="F52" s="6">
        <f>'Mastitis inputs 0.5'!J42</f>
        <v>0</v>
      </c>
      <c r="G52" s="5">
        <f>'Mastitis inputs 0.5'!K42</f>
        <v>34.314363588239438</v>
      </c>
      <c r="H52" s="59">
        <f>'Incid. mast. by SCS last test'!M23</f>
        <v>34.314363588239438</v>
      </c>
      <c r="I52" s="82">
        <f t="shared" si="3"/>
        <v>34.314363588239438</v>
      </c>
      <c r="J52" s="82">
        <f t="shared" si="4"/>
        <v>54.902981741183105</v>
      </c>
      <c r="K52" s="82">
        <f t="shared" si="5"/>
        <v>34.314363588239438</v>
      </c>
      <c r="L52" s="80"/>
      <c r="M52" s="83">
        <f>(K52/100)*' DATA - Farm inputs'!$C$67</f>
        <v>7.3089594442950006</v>
      </c>
    </row>
    <row r="53" spans="2:13" x14ac:dyDescent="0.55000000000000004">
      <c r="B53" s="132"/>
      <c r="C53" s="6" t="s">
        <v>103</v>
      </c>
      <c r="D53" s="57" t="str">
        <f>'Mastitis inputs 0.5'!C43</f>
        <v>2,262,743 - &lt;=3,200,000</v>
      </c>
      <c r="E53" s="58">
        <f>'Mastitis inputs 0.5'!I43</f>
        <v>1</v>
      </c>
      <c r="F53" s="6">
        <f>'Mastitis inputs 0.5'!J43</f>
        <v>1</v>
      </c>
      <c r="G53" s="5">
        <f>'Mastitis inputs 0.5'!K43</f>
        <v>36.945765270136562</v>
      </c>
      <c r="H53" s="59">
        <f>'Incid. mast. by SCS last test'!M24</f>
        <v>36.945765270136562</v>
      </c>
      <c r="I53" s="82">
        <f t="shared" si="3"/>
        <v>36.945765270136562</v>
      </c>
      <c r="J53" s="82">
        <f t="shared" si="4"/>
        <v>59.113224432218502</v>
      </c>
      <c r="K53" s="82">
        <f t="shared" si="5"/>
        <v>36.945765270136562</v>
      </c>
      <c r="L53" s="80"/>
      <c r="M53" s="83">
        <f>(K53/100)*' DATA - Farm inputs'!$C$67</f>
        <v>7.8694480025390874</v>
      </c>
    </row>
    <row r="54" spans="2:13" x14ac:dyDescent="0.55000000000000004">
      <c r="B54" s="132"/>
      <c r="C54" s="6" t="s">
        <v>99</v>
      </c>
      <c r="D54" s="57" t="str">
        <f>'Mastitis inputs 0.5'!C44</f>
        <v>3,200,001 - &lt;=4,525,483</v>
      </c>
      <c r="E54" s="58">
        <f>'Mastitis inputs 0.5'!I44</f>
        <v>1</v>
      </c>
      <c r="F54" s="6">
        <f>'Mastitis inputs 0.5'!J44</f>
        <v>0</v>
      </c>
      <c r="G54" s="5">
        <f>'Mastitis inputs 0.5'!K44</f>
        <v>39.397416535868224</v>
      </c>
      <c r="H54" s="59">
        <f>'Incid. mast. by SCS last test'!M25</f>
        <v>39.397416535868224</v>
      </c>
      <c r="I54" s="82">
        <f t="shared" si="3"/>
        <v>39.397416535868224</v>
      </c>
      <c r="J54" s="82">
        <f t="shared" si="4"/>
        <v>63.035866457389162</v>
      </c>
      <c r="K54" s="82">
        <f t="shared" si="5"/>
        <v>39.397416535868224</v>
      </c>
      <c r="L54" s="80"/>
      <c r="M54" s="83">
        <f>(K54/100)*' DATA - Farm inputs'!$C$67</f>
        <v>8.3916497221399311</v>
      </c>
    </row>
    <row r="55" spans="2:13" x14ac:dyDescent="0.55000000000000004">
      <c r="B55" s="132"/>
      <c r="C55" s="6" t="s">
        <v>100</v>
      </c>
      <c r="D55" s="57" t="str">
        <f>'Mastitis inputs 0.5'!C45</f>
        <v>4,525,484 - &lt;=6,400,000</v>
      </c>
      <c r="E55" s="58">
        <f>'Mastitis inputs 0.5'!I45</f>
        <v>1</v>
      </c>
      <c r="F55" s="6">
        <f>'Mastitis inputs 0.5'!J45</f>
        <v>0</v>
      </c>
      <c r="G55" s="5">
        <f>'Mastitis inputs 0.5'!K45</f>
        <v>41.42337311711514</v>
      </c>
      <c r="H55" s="59">
        <f>'Incid. mast. by SCS last test'!M26</f>
        <v>41.42337311711514</v>
      </c>
      <c r="I55" s="82">
        <f t="shared" si="3"/>
        <v>41.42337311711514</v>
      </c>
      <c r="J55" s="82">
        <f t="shared" si="4"/>
        <v>66.277396987384222</v>
      </c>
      <c r="K55" s="82">
        <f t="shared" si="5"/>
        <v>41.42337311711514</v>
      </c>
      <c r="L55" s="80"/>
      <c r="M55" s="83">
        <f>(K55/100)*' DATA - Farm inputs'!$C$67</f>
        <v>8.823178473945525</v>
      </c>
    </row>
    <row r="56" spans="2:13" x14ac:dyDescent="0.55000000000000004">
      <c r="B56" s="132"/>
      <c r="C56" s="6" t="s">
        <v>101</v>
      </c>
      <c r="D56" s="57" t="str">
        <f>'Mastitis inputs 0.5'!C46</f>
        <v>6,400,001 - &lt;=9,050,967</v>
      </c>
      <c r="E56" s="58">
        <f>'Mastitis inputs 0.5'!I46</f>
        <v>1</v>
      </c>
      <c r="F56" s="6">
        <f>'Mastitis inputs 0.5'!J46</f>
        <v>0</v>
      </c>
      <c r="G56" s="5">
        <f>'Mastitis inputs 0.5'!K46</f>
        <v>36.221196887328034</v>
      </c>
      <c r="H56" s="59">
        <f>'Incid. mast. by SCS last test'!M27</f>
        <v>36.221196887328034</v>
      </c>
      <c r="I56" s="82">
        <f t="shared" si="3"/>
        <v>36.221196887328034</v>
      </c>
      <c r="J56" s="82">
        <f t="shared" si="4"/>
        <v>57.95391501972486</v>
      </c>
      <c r="K56" s="82">
        <f t="shared" si="5"/>
        <v>36.221196887328034</v>
      </c>
      <c r="L56" s="80"/>
      <c r="M56" s="83">
        <f>(K56/100)*' DATA - Farm inputs'!$C$67</f>
        <v>7.7151149370008714</v>
      </c>
    </row>
    <row r="57" spans="2:13" ht="14.7" thickBot="1" x14ac:dyDescent="0.6">
      <c r="B57" s="133"/>
      <c r="C57" s="65" t="s">
        <v>102</v>
      </c>
      <c r="D57" s="63" t="str">
        <f>'Mastitis inputs 0.5'!C47</f>
        <v>&gt;=9,050,968</v>
      </c>
      <c r="E57" s="64">
        <f>'Mastitis inputs 0.5'!I47</f>
        <v>1</v>
      </c>
      <c r="F57" s="65">
        <f>'Mastitis inputs 0.5'!J47</f>
        <v>0</v>
      </c>
      <c r="G57" s="66">
        <f>'Mastitis inputs 0.5'!K47</f>
        <v>40.738711065035901</v>
      </c>
      <c r="H57" s="67">
        <f>'Incid. mast. by SCS last test'!M28</f>
        <v>40.738711065035901</v>
      </c>
      <c r="I57" s="84">
        <f t="shared" si="3"/>
        <v>40.738711065035901</v>
      </c>
      <c r="J57" s="84">
        <f t="shared" si="4"/>
        <v>65.181937704057447</v>
      </c>
      <c r="K57" s="84">
        <f t="shared" si="5"/>
        <v>40.738711065035901</v>
      </c>
      <c r="L57" s="85"/>
      <c r="M57" s="86">
        <f>(K57/100)*' DATA - Farm inputs'!$C$67</f>
        <v>8.6773454568526471</v>
      </c>
    </row>
  </sheetData>
  <sheetProtection algorithmName="SHA-512" hashValue="rmRr73jd1yoxcED5grf5aMjylof7oEn/608MFWdjYhJdGOfeykj0JHrcUu2qPvTtKEixGElSK7Gg5KRmG60ZDQ==" saltValue="NbPabzbVEmUvtl/bXqp++Q==" spinCount="100000" sheet="1" objects="1" scenarios="1"/>
  <mergeCells count="5">
    <mergeCell ref="B14:B33"/>
    <mergeCell ref="B38:B57"/>
    <mergeCell ref="B2:M2"/>
    <mergeCell ref="B3:M3"/>
    <mergeCell ref="B4:M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1E72-3DE3-4FA3-98E3-F38A53C6E101}">
  <dimension ref="A1:AD210"/>
  <sheetViews>
    <sheetView zoomScale="80" zoomScaleNormal="80" workbookViewId="0">
      <selection activeCell="K115" sqref="K115"/>
    </sheetView>
  </sheetViews>
  <sheetFormatPr defaultColWidth="8.83984375" defaultRowHeight="14.4" x14ac:dyDescent="0.55000000000000004"/>
  <cols>
    <col min="1" max="1" width="1.68359375" style="10" customWidth="1"/>
    <col min="2" max="2" width="37.26171875" style="11" customWidth="1"/>
    <col min="3" max="3" width="24.15625" style="11" customWidth="1"/>
    <col min="4" max="4" width="16.578125" style="11" bestFit="1" customWidth="1"/>
    <col min="5" max="5" width="20.578125" style="8" customWidth="1"/>
    <col min="6" max="6" width="16.26171875" style="11" customWidth="1"/>
    <col min="7" max="7" width="45" style="11" bestFit="1" customWidth="1"/>
    <col min="8" max="8" width="11.83984375" style="7" customWidth="1"/>
    <col min="9" max="9" width="32.83984375" style="11" customWidth="1"/>
    <col min="10" max="10" width="31.83984375" style="12" customWidth="1"/>
    <col min="11" max="11" width="31.83984375" style="11" customWidth="1"/>
    <col min="12" max="12" width="8.83984375" style="11"/>
    <col min="13" max="13" width="12.578125" style="11" bestFit="1" customWidth="1"/>
    <col min="14" max="30" width="8.83984375" style="10"/>
    <col min="31" max="16384" width="8.83984375" style="11"/>
  </cols>
  <sheetData>
    <row r="1" spans="1:30" s="10" customFormat="1" ht="8.65" customHeight="1" thickBot="1" x14ac:dyDescent="0.6">
      <c r="H1" s="38"/>
      <c r="J1" s="39"/>
    </row>
    <row r="2" spans="1:30" ht="30.9" thickBot="1" x14ac:dyDescent="1.1499999999999999">
      <c r="B2" s="123" t="s">
        <v>174</v>
      </c>
      <c r="C2" s="124"/>
      <c r="D2" s="124"/>
      <c r="E2" s="124"/>
      <c r="F2" s="124"/>
      <c r="G2" s="124"/>
      <c r="H2" s="124"/>
      <c r="I2" s="124"/>
      <c r="J2" s="124"/>
      <c r="K2" s="124"/>
      <c r="L2" s="124"/>
      <c r="M2" s="125"/>
      <c r="AD2" s="10">
        <v>0</v>
      </c>
    </row>
    <row r="3" spans="1:30" s="37" customFormat="1" ht="23.1" x14ac:dyDescent="0.85">
      <c r="A3" s="40"/>
      <c r="B3" s="126" t="s">
        <v>170</v>
      </c>
      <c r="C3" s="127"/>
      <c r="D3" s="127"/>
      <c r="E3" s="127"/>
      <c r="F3" s="127"/>
      <c r="G3" s="127"/>
      <c r="H3" s="127"/>
      <c r="I3" s="127"/>
      <c r="J3" s="127"/>
      <c r="K3" s="127"/>
      <c r="L3" s="127"/>
      <c r="M3" s="128"/>
      <c r="N3" s="40"/>
      <c r="O3" s="40"/>
      <c r="P3" s="40"/>
      <c r="Q3" s="40"/>
      <c r="R3" s="40"/>
      <c r="S3" s="40"/>
      <c r="T3" s="40"/>
      <c r="U3" s="40"/>
      <c r="V3" s="40"/>
      <c r="W3" s="40"/>
      <c r="X3" s="40"/>
      <c r="Y3" s="40"/>
      <c r="Z3" s="40"/>
      <c r="AA3" s="40"/>
      <c r="AB3" s="40"/>
      <c r="AC3" s="40"/>
      <c r="AD3" s="40"/>
    </row>
    <row r="4" spans="1:30" ht="22.9" customHeight="1" x14ac:dyDescent="0.55000000000000004">
      <c r="B4" s="129" t="s">
        <v>171</v>
      </c>
      <c r="C4" s="130"/>
      <c r="D4" s="130"/>
      <c r="E4" s="130"/>
      <c r="F4" s="130"/>
      <c r="G4" s="130"/>
      <c r="H4" s="130"/>
      <c r="I4" s="130"/>
      <c r="J4" s="130"/>
      <c r="K4" s="130"/>
      <c r="L4" s="130"/>
      <c r="M4" s="131"/>
      <c r="AD4" s="10">
        <v>1</v>
      </c>
    </row>
    <row r="5" spans="1:30" x14ac:dyDescent="0.55000000000000004">
      <c r="B5" s="41"/>
      <c r="C5" s="6"/>
      <c r="D5" s="6"/>
      <c r="E5" s="87"/>
      <c r="F5" s="6"/>
      <c r="G5" s="6"/>
      <c r="H5" s="42"/>
      <c r="I5" s="6"/>
      <c r="J5" s="5"/>
      <c r="K5" s="6"/>
      <c r="L5" s="6"/>
      <c r="M5" s="43"/>
      <c r="AB5" s="10">
        <v>0</v>
      </c>
    </row>
    <row r="6" spans="1:30" x14ac:dyDescent="0.55000000000000004">
      <c r="B6" s="41"/>
      <c r="C6" s="6"/>
      <c r="D6" s="6"/>
      <c r="E6" s="87"/>
      <c r="F6" s="6"/>
      <c r="G6" s="6"/>
      <c r="H6" s="42"/>
      <c r="I6" s="6"/>
      <c r="J6" s="5"/>
      <c r="K6" s="6"/>
      <c r="L6" s="6"/>
      <c r="M6" s="43"/>
      <c r="AB6" s="10">
        <v>1</v>
      </c>
    </row>
    <row r="7" spans="1:30" x14ac:dyDescent="0.55000000000000004">
      <c r="B7" s="41" t="s">
        <v>45</v>
      </c>
      <c r="C7" s="44">
        <f>' DATA - Farm inputs'!C32</f>
        <v>150000</v>
      </c>
      <c r="D7" s="6"/>
      <c r="E7" s="87"/>
      <c r="F7" s="6"/>
      <c r="G7" s="6"/>
      <c r="H7" s="42"/>
      <c r="I7" s="6"/>
      <c r="J7" s="5"/>
      <c r="K7" s="6"/>
      <c r="L7" s="6"/>
      <c r="M7" s="43"/>
    </row>
    <row r="8" spans="1:30" x14ac:dyDescent="0.55000000000000004">
      <c r="B8" s="45" t="s">
        <v>44</v>
      </c>
      <c r="C8" s="46" t="str">
        <f>IF(' DATA - Farm inputs'!C32&lt;250000,"LOW",IF(' DATA - Farm inputs'!C32&gt;350000,"HIGH","AVERAGE"))</f>
        <v>LOW</v>
      </c>
      <c r="D8" s="6" t="s">
        <v>51</v>
      </c>
      <c r="E8" s="87"/>
      <c r="F8" s="6"/>
      <c r="G8" s="88" t="s">
        <v>78</v>
      </c>
      <c r="H8" s="48">
        <f>(SUMPRODUCT(F15:F110,K15:K110)/SUM(F15:F110))/100</f>
        <v>0.15649882597193432</v>
      </c>
      <c r="I8" s="6"/>
      <c r="J8" s="5"/>
      <c r="K8" s="6"/>
      <c r="L8" s="6"/>
      <c r="M8" s="43"/>
    </row>
    <row r="9" spans="1:30" ht="28.8" x14ac:dyDescent="0.55000000000000004">
      <c r="B9" s="49" t="s">
        <v>50</v>
      </c>
      <c r="C9" s="50">
        <f>'Mastitis inputs 0.1'!R23</f>
        <v>1.7</v>
      </c>
      <c r="D9" s="6"/>
      <c r="E9" s="87"/>
      <c r="F9" s="6"/>
      <c r="G9" s="88" t="s">
        <v>79</v>
      </c>
      <c r="H9" s="48">
        <f>(SUMPRODUCT(F115:F210,K115:K210)/SUM(F115:F210))/100</f>
        <v>0.17819960240881147</v>
      </c>
      <c r="I9" s="6"/>
      <c r="J9" s="5"/>
      <c r="K9" s="6"/>
      <c r="L9" s="6"/>
      <c r="M9" s="43"/>
    </row>
    <row r="10" spans="1:30" x14ac:dyDescent="0.55000000000000004">
      <c r="B10" s="51"/>
      <c r="C10" s="46"/>
      <c r="D10" s="6"/>
      <c r="E10" s="87"/>
      <c r="F10" s="6"/>
      <c r="G10" s="6"/>
      <c r="H10" s="42"/>
      <c r="I10" s="6"/>
      <c r="J10" s="5"/>
      <c r="K10" s="6"/>
      <c r="L10" s="6"/>
      <c r="M10" s="43"/>
    </row>
    <row r="11" spans="1:30" x14ac:dyDescent="0.55000000000000004">
      <c r="B11" s="41"/>
      <c r="C11" s="6" t="s">
        <v>33</v>
      </c>
      <c r="D11" s="6"/>
      <c r="E11" s="87"/>
      <c r="F11" s="6"/>
      <c r="G11" s="6"/>
      <c r="H11" s="42"/>
      <c r="I11" s="6"/>
      <c r="J11" s="5"/>
      <c r="K11" s="6"/>
      <c r="L11" s="6"/>
      <c r="M11" s="43"/>
    </row>
    <row r="12" spans="1:30" x14ac:dyDescent="0.55000000000000004">
      <c r="B12" s="41"/>
      <c r="C12" s="6"/>
      <c r="D12" s="6"/>
      <c r="E12" s="87"/>
      <c r="F12" s="6"/>
      <c r="G12" s="6"/>
      <c r="H12" s="42"/>
      <c r="I12" s="6"/>
      <c r="J12" s="5"/>
      <c r="K12" s="6"/>
      <c r="L12" s="6"/>
      <c r="M12" s="43"/>
    </row>
    <row r="13" spans="1:30" x14ac:dyDescent="0.55000000000000004">
      <c r="B13" s="41"/>
      <c r="C13" s="6"/>
      <c r="D13" s="6"/>
      <c r="E13" s="87"/>
      <c r="F13" s="6"/>
      <c r="G13" s="6" t="s">
        <v>41</v>
      </c>
      <c r="H13" s="42"/>
      <c r="I13" s="52">
        <f>SUM(F15:F110)</f>
        <v>239</v>
      </c>
      <c r="J13" s="5"/>
      <c r="K13" s="52"/>
      <c r="L13" s="6"/>
      <c r="M13" s="43"/>
    </row>
    <row r="14" spans="1:30" ht="67.900000000000006" customHeight="1" x14ac:dyDescent="0.55000000000000004">
      <c r="B14" s="41" t="s">
        <v>40</v>
      </c>
      <c r="C14" s="6" t="s">
        <v>34</v>
      </c>
      <c r="D14" s="42" t="s">
        <v>35</v>
      </c>
      <c r="E14" s="89" t="s">
        <v>39</v>
      </c>
      <c r="F14" s="89" t="s">
        <v>36</v>
      </c>
      <c r="G14" s="30" t="s">
        <v>55</v>
      </c>
      <c r="H14" s="54" t="s">
        <v>8</v>
      </c>
      <c r="I14" s="30" t="s">
        <v>56</v>
      </c>
      <c r="J14" s="55" t="s">
        <v>57</v>
      </c>
      <c r="K14" s="30" t="s">
        <v>58</v>
      </c>
      <c r="L14" s="6"/>
      <c r="M14" s="43" t="s">
        <v>60</v>
      </c>
    </row>
    <row r="15" spans="1:30" x14ac:dyDescent="0.55000000000000004">
      <c r="B15" s="121" t="s">
        <v>13</v>
      </c>
      <c r="C15" s="56">
        <v>0.1</v>
      </c>
      <c r="D15" s="57">
        <f>2^(C15-3)*100000</f>
        <v>13397.168281703667</v>
      </c>
      <c r="E15" s="90">
        <f>'Subcli Mast CALC (0.1 SCS)'!E14</f>
        <v>0</v>
      </c>
      <c r="F15" s="87">
        <f>'Subcli Mast CALC (0.1 SCS)'!F14</f>
        <v>50</v>
      </c>
      <c r="G15" s="5">
        <f>'Mastitis inputs 0.1'!N28</f>
        <v>4.1951762375280799</v>
      </c>
      <c r="H15" s="59">
        <f>'Incid. mast. by SCS last test'!D9</f>
        <v>4.1951762375280799</v>
      </c>
      <c r="I15" s="60">
        <f>G15</f>
        <v>4.1951762375280799</v>
      </c>
      <c r="J15" s="60">
        <f>I15*$C$9</f>
        <v>7.1317996037977354</v>
      </c>
      <c r="K15" s="60">
        <f>IF(E15=0,J15,I15)</f>
        <v>7.1317996037977354</v>
      </c>
      <c r="L15" s="6"/>
      <c r="M15" s="61">
        <f>(K15/100)*' DATA - Farm inputs'!$C$66</f>
        <v>21.057351510173191</v>
      </c>
    </row>
    <row r="16" spans="1:30" x14ac:dyDescent="0.55000000000000004">
      <c r="B16" s="121"/>
      <c r="C16" s="56">
        <v>0.2</v>
      </c>
      <c r="D16" s="57">
        <f t="shared" ref="D16:D79" si="0">2^(C16-3)*100000</f>
        <v>14358.729437462938</v>
      </c>
      <c r="E16" s="90">
        <f>'Subcli Mast CALC (0.1 SCS)'!E15</f>
        <v>0</v>
      </c>
      <c r="F16" s="87">
        <f>'Subcli Mast CALC (0.1 SCS)'!F15</f>
        <v>6</v>
      </c>
      <c r="G16" s="5">
        <f>'Mastitis inputs 0.1'!N29</f>
        <v>7.4746448254884603</v>
      </c>
      <c r="H16" s="59">
        <f>'Incid. mast. by SCS last test'!D10</f>
        <v>7.4746448254884603</v>
      </c>
      <c r="I16" s="60">
        <f t="shared" ref="I16:I79" si="1">G16</f>
        <v>7.4746448254884603</v>
      </c>
      <c r="J16" s="60">
        <f t="shared" ref="J16:J79" si="2">I16*$C$9</f>
        <v>12.706896203330382</v>
      </c>
      <c r="K16" s="60">
        <f t="shared" ref="K16:K79" si="3">IF(E16=0,J16,I16)</f>
        <v>12.706896203330382</v>
      </c>
      <c r="L16" s="6"/>
      <c r="M16" s="61">
        <f>(K16/100)*' DATA - Farm inputs'!$C$66</f>
        <v>37.518381729953283</v>
      </c>
    </row>
    <row r="17" spans="2:13" x14ac:dyDescent="0.55000000000000004">
      <c r="B17" s="121"/>
      <c r="C17" s="56">
        <v>0.3</v>
      </c>
      <c r="D17" s="57">
        <f t="shared" si="0"/>
        <v>15389.305166811451</v>
      </c>
      <c r="E17" s="90">
        <f>'Subcli Mast CALC (0.1 SCS)'!E16</f>
        <v>0</v>
      </c>
      <c r="F17" s="87">
        <f>'Subcli Mast CALC (0.1 SCS)'!F16</f>
        <v>10</v>
      </c>
      <c r="G17" s="5">
        <f>'Mastitis inputs 0.1'!N30</f>
        <v>7.1322197263173095</v>
      </c>
      <c r="H17" s="59">
        <f>'Incid. mast. by SCS last test'!D11</f>
        <v>7.1322197263173095</v>
      </c>
      <c r="I17" s="60">
        <f t="shared" si="1"/>
        <v>7.1322197263173095</v>
      </c>
      <c r="J17" s="60">
        <f t="shared" si="2"/>
        <v>12.124773534739425</v>
      </c>
      <c r="K17" s="60">
        <f t="shared" si="3"/>
        <v>12.124773534739425</v>
      </c>
      <c r="L17" s="6"/>
      <c r="M17" s="61">
        <f>(K17/100)*' DATA - Farm inputs'!$C$66</f>
        <v>35.799606338671623</v>
      </c>
    </row>
    <row r="18" spans="2:13" x14ac:dyDescent="0.55000000000000004">
      <c r="B18" s="121"/>
      <c r="C18" s="56">
        <v>0.4</v>
      </c>
      <c r="D18" s="57">
        <f t="shared" si="0"/>
        <v>16493.84888466118</v>
      </c>
      <c r="E18" s="90">
        <f>'Subcli Mast CALC (0.1 SCS)'!E17</f>
        <v>0</v>
      </c>
      <c r="F18" s="87">
        <f>'Subcli Mast CALC (0.1 SCS)'!F17</f>
        <v>15</v>
      </c>
      <c r="G18" s="5">
        <f>'Mastitis inputs 0.1'!N31</f>
        <v>11.482425830188999</v>
      </c>
      <c r="H18" s="59">
        <f>'Incid. mast. by SCS last test'!D12</f>
        <v>11.482425830188999</v>
      </c>
      <c r="I18" s="60">
        <f t="shared" si="1"/>
        <v>11.482425830188999</v>
      </c>
      <c r="J18" s="60">
        <f t="shared" si="2"/>
        <v>19.520123911321299</v>
      </c>
      <c r="K18" s="60">
        <f t="shared" si="3"/>
        <v>19.520123911321299</v>
      </c>
      <c r="L18" s="6"/>
      <c r="M18" s="61">
        <f>(K18/100)*' DATA - Farm inputs'!$C$66</f>
        <v>57.63511786056727</v>
      </c>
    </row>
    <row r="19" spans="2:13" x14ac:dyDescent="0.55000000000000004">
      <c r="B19" s="121"/>
      <c r="C19" s="56">
        <v>0.5</v>
      </c>
      <c r="D19" s="57">
        <f t="shared" si="0"/>
        <v>17677.669529663686</v>
      </c>
      <c r="E19" s="90">
        <f>'Subcli Mast CALC (0.1 SCS)'!E18</f>
        <v>0</v>
      </c>
      <c r="F19" s="87">
        <f>'Subcli Mast CALC (0.1 SCS)'!F18</f>
        <v>5</v>
      </c>
      <c r="G19" s="5">
        <f>'Mastitis inputs 0.1'!N32</f>
        <v>10.0970291191183</v>
      </c>
      <c r="H19" s="59">
        <f>'Incid. mast. by SCS last test'!D13</f>
        <v>10.0970291191183</v>
      </c>
      <c r="I19" s="60">
        <f t="shared" si="1"/>
        <v>10.0970291191183</v>
      </c>
      <c r="J19" s="60">
        <f t="shared" si="2"/>
        <v>17.164949502501109</v>
      </c>
      <c r="K19" s="60">
        <f t="shared" si="3"/>
        <v>17.164949502501109</v>
      </c>
      <c r="L19" s="6"/>
      <c r="M19" s="61">
        <f>(K19/100)*' DATA - Farm inputs'!$C$66</f>
        <v>50.68122990108477</v>
      </c>
    </row>
    <row r="20" spans="2:13" x14ac:dyDescent="0.55000000000000004">
      <c r="B20" s="121"/>
      <c r="C20" s="56">
        <v>0.6</v>
      </c>
      <c r="D20" s="57">
        <f t="shared" si="0"/>
        <v>18946.457081379976</v>
      </c>
      <c r="E20" s="90">
        <f>'Subcli Mast CALC (0.1 SCS)'!E19</f>
        <v>0</v>
      </c>
      <c r="F20" s="87">
        <f>'Subcli Mast CALC (0.1 SCS)'!F19</f>
        <v>4</v>
      </c>
      <c r="G20" s="5">
        <f>'Mastitis inputs 0.1'!N33</f>
        <v>13.279421100628799</v>
      </c>
      <c r="H20" s="59">
        <f>'Incid. mast. by SCS last test'!D14</f>
        <v>13.279421100628799</v>
      </c>
      <c r="I20" s="60">
        <f t="shared" si="1"/>
        <v>13.279421100628799</v>
      </c>
      <c r="J20" s="60">
        <f t="shared" si="2"/>
        <v>22.575015871068956</v>
      </c>
      <c r="K20" s="60">
        <f t="shared" si="3"/>
        <v>22.575015871068956</v>
      </c>
      <c r="L20" s="6"/>
      <c r="M20" s="61">
        <f>(K20/100)*' DATA - Farm inputs'!$C$66</f>
        <v>66.654991860918201</v>
      </c>
    </row>
    <row r="21" spans="2:13" x14ac:dyDescent="0.55000000000000004">
      <c r="B21" s="121"/>
      <c r="C21" s="56">
        <v>0.7</v>
      </c>
      <c r="D21" s="57">
        <f t="shared" si="0"/>
        <v>20306.309908905892</v>
      </c>
      <c r="E21" s="90">
        <f>'Subcli Mast CALC (0.1 SCS)'!E20</f>
        <v>0</v>
      </c>
      <c r="F21" s="87">
        <f>'Subcli Mast CALC (0.1 SCS)'!F20</f>
        <v>11</v>
      </c>
      <c r="G21" s="5">
        <f>'Mastitis inputs 0.1'!N34</f>
        <v>10.8211108154558</v>
      </c>
      <c r="H21" s="59">
        <f>'Incid. mast. by SCS last test'!D15</f>
        <v>10.8211108154558</v>
      </c>
      <c r="I21" s="60">
        <f t="shared" si="1"/>
        <v>10.8211108154558</v>
      </c>
      <c r="J21" s="60">
        <f t="shared" si="2"/>
        <v>18.395888386274859</v>
      </c>
      <c r="K21" s="60">
        <f t="shared" si="3"/>
        <v>18.395888386274859</v>
      </c>
      <c r="L21" s="6"/>
      <c r="M21" s="61">
        <f>(K21/100)*' DATA - Farm inputs'!$C$66</f>
        <v>54.315700049315147</v>
      </c>
    </row>
    <row r="22" spans="2:13" x14ac:dyDescent="0.55000000000000004">
      <c r="B22" s="121"/>
      <c r="C22" s="56">
        <v>0.8</v>
      </c>
      <c r="D22" s="57">
        <f t="shared" si="0"/>
        <v>21763.764082403104</v>
      </c>
      <c r="E22" s="90">
        <f>'Subcli Mast CALC (0.1 SCS)'!E21</f>
        <v>0</v>
      </c>
      <c r="F22" s="87">
        <f>'Subcli Mast CALC (0.1 SCS)'!F21</f>
        <v>5</v>
      </c>
      <c r="G22" s="5">
        <f>'Mastitis inputs 0.1'!N35</f>
        <v>11.3716292963735</v>
      </c>
      <c r="H22" s="59">
        <f>'Incid. mast. by SCS last test'!D16</f>
        <v>11.3716292963735</v>
      </c>
      <c r="I22" s="60">
        <f t="shared" si="1"/>
        <v>11.3716292963735</v>
      </c>
      <c r="J22" s="60">
        <f t="shared" si="2"/>
        <v>19.331769803834952</v>
      </c>
      <c r="K22" s="60">
        <f t="shared" si="3"/>
        <v>19.331769803834952</v>
      </c>
      <c r="L22" s="6"/>
      <c r="M22" s="61">
        <f>(K22/100)*' DATA - Farm inputs'!$C$66</f>
        <v>57.078983522803078</v>
      </c>
    </row>
    <row r="23" spans="2:13" x14ac:dyDescent="0.55000000000000004">
      <c r="B23" s="121"/>
      <c r="C23" s="56">
        <v>0.9</v>
      </c>
      <c r="D23" s="57">
        <f t="shared" si="0"/>
        <v>23325.824788420185</v>
      </c>
      <c r="E23" s="90">
        <f>'Subcli Mast CALC (0.1 SCS)'!E22</f>
        <v>0</v>
      </c>
      <c r="F23" s="87">
        <f>'Subcli Mast CALC (0.1 SCS)'!F22</f>
        <v>8</v>
      </c>
      <c r="G23" s="5">
        <f>'Mastitis inputs 0.1'!N36</f>
        <v>11.096121521829801</v>
      </c>
      <c r="H23" s="59">
        <f>'Incid. mast. by SCS last test'!D17</f>
        <v>11.096121521829801</v>
      </c>
      <c r="I23" s="60">
        <f t="shared" si="1"/>
        <v>11.096121521829801</v>
      </c>
      <c r="J23" s="60">
        <f t="shared" si="2"/>
        <v>18.86340658711066</v>
      </c>
      <c r="K23" s="60">
        <f t="shared" si="3"/>
        <v>18.86340658711066</v>
      </c>
      <c r="L23" s="6"/>
      <c r="M23" s="61">
        <f>(K23/100)*' DATA - Farm inputs'!$C$66</f>
        <v>55.69609428910293</v>
      </c>
    </row>
    <row r="24" spans="2:13" x14ac:dyDescent="0.55000000000000004">
      <c r="B24" s="121"/>
      <c r="C24" s="56">
        <v>1</v>
      </c>
      <c r="D24" s="57">
        <f t="shared" si="0"/>
        <v>25000</v>
      </c>
      <c r="E24" s="90">
        <f>'Subcli Mast CALC (0.1 SCS)'!E23</f>
        <v>0</v>
      </c>
      <c r="F24" s="87">
        <f>'Subcli Mast CALC (0.1 SCS)'!F23</f>
        <v>6</v>
      </c>
      <c r="G24" s="5">
        <f>'Mastitis inputs 0.1'!N37</f>
        <v>11.1177763632079</v>
      </c>
      <c r="H24" s="59">
        <f>'Incid. mast. by SCS last test'!D18</f>
        <v>11.1177763632079</v>
      </c>
      <c r="I24" s="60">
        <f t="shared" si="1"/>
        <v>11.1177763632079</v>
      </c>
      <c r="J24" s="60">
        <f t="shared" si="2"/>
        <v>18.900219817453429</v>
      </c>
      <c r="K24" s="60">
        <f t="shared" si="3"/>
        <v>18.900219817453429</v>
      </c>
      <c r="L24" s="6"/>
      <c r="M24" s="61">
        <f>(K24/100)*' DATA - Farm inputs'!$C$66</f>
        <v>55.804789033012995</v>
      </c>
    </row>
    <row r="25" spans="2:13" x14ac:dyDescent="0.55000000000000004">
      <c r="B25" s="121"/>
      <c r="C25" s="56">
        <v>1.1000000000000001</v>
      </c>
      <c r="D25" s="57">
        <f t="shared" si="0"/>
        <v>26794.336563407327</v>
      </c>
      <c r="E25" s="90">
        <f>'Subcli Mast CALC (0.1 SCS)'!E24</f>
        <v>0</v>
      </c>
      <c r="F25" s="87">
        <f>'Subcli Mast CALC (0.1 SCS)'!F24</f>
        <v>7</v>
      </c>
      <c r="G25" s="5">
        <f>'Mastitis inputs 0.1'!N38</f>
        <v>10.2677634266252</v>
      </c>
      <c r="H25" s="59">
        <f>'Incid. mast. by SCS last test'!D19</f>
        <v>10.2677634266252</v>
      </c>
      <c r="I25" s="60">
        <f t="shared" si="1"/>
        <v>10.2677634266252</v>
      </c>
      <c r="J25" s="60">
        <f t="shared" si="2"/>
        <v>17.455197825262839</v>
      </c>
      <c r="K25" s="60">
        <f t="shared" si="3"/>
        <v>17.455197825262839</v>
      </c>
      <c r="L25" s="6"/>
      <c r="M25" s="61">
        <f>(K25/100)*' DATA - Farm inputs'!$C$66</f>
        <v>51.538217098871058</v>
      </c>
    </row>
    <row r="26" spans="2:13" x14ac:dyDescent="0.55000000000000004">
      <c r="B26" s="121"/>
      <c r="C26" s="56">
        <v>1.2</v>
      </c>
      <c r="D26" s="57">
        <f t="shared" si="0"/>
        <v>28717.458874925876</v>
      </c>
      <c r="E26" s="90">
        <f>'Subcli Mast CALC (0.1 SCS)'!E25</f>
        <v>0</v>
      </c>
      <c r="F26" s="87">
        <f>'Subcli Mast CALC (0.1 SCS)'!F25</f>
        <v>6</v>
      </c>
      <c r="G26" s="5">
        <f>'Mastitis inputs 0.1'!N39</f>
        <v>13.176487463079201</v>
      </c>
      <c r="H26" s="59">
        <f>'Incid. mast. by SCS last test'!D20</f>
        <v>13.176487463079201</v>
      </c>
      <c r="I26" s="60">
        <f t="shared" si="1"/>
        <v>13.176487463079201</v>
      </c>
      <c r="J26" s="60">
        <f t="shared" si="2"/>
        <v>22.400028687234641</v>
      </c>
      <c r="K26" s="60">
        <f t="shared" si="3"/>
        <v>22.400028687234641</v>
      </c>
      <c r="L26" s="6"/>
      <c r="M26" s="61">
        <f>(K26/100)*' DATA - Farm inputs'!$C$66</f>
        <v>66.138324701928994</v>
      </c>
    </row>
    <row r="27" spans="2:13" x14ac:dyDescent="0.55000000000000004">
      <c r="B27" s="121"/>
      <c r="C27" s="56">
        <v>1.3</v>
      </c>
      <c r="D27" s="57">
        <f t="shared" si="0"/>
        <v>30778.610333622906</v>
      </c>
      <c r="E27" s="90">
        <f>'Subcli Mast CALC (0.1 SCS)'!E26</f>
        <v>0</v>
      </c>
      <c r="F27" s="87">
        <f>'Subcli Mast CALC (0.1 SCS)'!F26</f>
        <v>6</v>
      </c>
      <c r="G27" s="5">
        <f>'Mastitis inputs 0.1'!N40</f>
        <v>10.201009348307501</v>
      </c>
      <c r="H27" s="59">
        <f>'Incid. mast. by SCS last test'!D21</f>
        <v>10.201009348307501</v>
      </c>
      <c r="I27" s="60">
        <f t="shared" si="1"/>
        <v>10.201009348307501</v>
      </c>
      <c r="J27" s="60">
        <f t="shared" si="2"/>
        <v>17.34171589212275</v>
      </c>
      <c r="K27" s="60">
        <f t="shared" si="3"/>
        <v>17.34171589212275</v>
      </c>
      <c r="L27" s="6"/>
      <c r="M27" s="61">
        <f>(K27/100)*' DATA - Farm inputs'!$C$66</f>
        <v>51.203150343081631</v>
      </c>
    </row>
    <row r="28" spans="2:13" x14ac:dyDescent="0.55000000000000004">
      <c r="B28" s="121"/>
      <c r="C28" s="56">
        <v>1.4</v>
      </c>
      <c r="D28" s="57">
        <f t="shared" si="0"/>
        <v>32987.69776932236</v>
      </c>
      <c r="E28" s="90">
        <f>'Subcli Mast CALC (0.1 SCS)'!E27</f>
        <v>0</v>
      </c>
      <c r="F28" s="87">
        <f>'Subcli Mast CALC (0.1 SCS)'!F27</f>
        <v>5</v>
      </c>
      <c r="G28" s="5">
        <f>'Mastitis inputs 0.1'!N41</f>
        <v>9.7789835268583989</v>
      </c>
      <c r="H28" s="59">
        <f>'Incid. mast. by SCS last test'!D22</f>
        <v>9.7789835268583989</v>
      </c>
      <c r="I28" s="60">
        <f t="shared" si="1"/>
        <v>9.7789835268583989</v>
      </c>
      <c r="J28" s="60">
        <f t="shared" si="2"/>
        <v>16.624271995659278</v>
      </c>
      <c r="K28" s="60">
        <f t="shared" si="3"/>
        <v>16.624271995659278</v>
      </c>
      <c r="L28" s="6"/>
      <c r="M28" s="61">
        <f>(K28/100)*' DATA - Farm inputs'!$C$66</f>
        <v>49.084825494383587</v>
      </c>
    </row>
    <row r="29" spans="2:13" x14ac:dyDescent="0.55000000000000004">
      <c r="B29" s="121"/>
      <c r="C29" s="56">
        <v>1.5</v>
      </c>
      <c r="D29" s="57">
        <f t="shared" si="0"/>
        <v>35355.33905932738</v>
      </c>
      <c r="E29" s="90">
        <f>'Subcli Mast CALC (0.1 SCS)'!E28</f>
        <v>0</v>
      </c>
      <c r="F29" s="87">
        <f>'Subcli Mast CALC (0.1 SCS)'!F28</f>
        <v>2</v>
      </c>
      <c r="G29" s="5">
        <f>'Mastitis inputs 0.1'!N42</f>
        <v>8.289218700383131</v>
      </c>
      <c r="H29" s="59">
        <f>'Incid. mast. by SCS last test'!D23</f>
        <v>8.289218700383131</v>
      </c>
      <c r="I29" s="60">
        <f t="shared" si="1"/>
        <v>8.289218700383131</v>
      </c>
      <c r="J29" s="60">
        <f t="shared" si="2"/>
        <v>14.091671790651322</v>
      </c>
      <c r="K29" s="60">
        <f t="shared" si="3"/>
        <v>14.091671790651322</v>
      </c>
      <c r="L29" s="6"/>
      <c r="M29" s="61">
        <f>(K29/100)*' DATA - Farm inputs'!$C$66</f>
        <v>41.607070129077094</v>
      </c>
    </row>
    <row r="30" spans="2:13" x14ac:dyDescent="0.55000000000000004">
      <c r="B30" s="121"/>
      <c r="C30" s="56">
        <v>1.6</v>
      </c>
      <c r="D30" s="57">
        <f t="shared" si="0"/>
        <v>37892.914162759953</v>
      </c>
      <c r="E30" s="90">
        <f>'Subcli Mast CALC (0.1 SCS)'!E29</f>
        <v>0</v>
      </c>
      <c r="F30" s="87">
        <f>'Subcli Mast CALC (0.1 SCS)'!F29</f>
        <v>4</v>
      </c>
      <c r="G30" s="5">
        <f>'Mastitis inputs 0.1'!N43</f>
        <v>11.985814320424399</v>
      </c>
      <c r="H30" s="59">
        <f>'Incid. mast. by SCS last test'!D24</f>
        <v>11.985814320424399</v>
      </c>
      <c r="I30" s="60">
        <f t="shared" si="1"/>
        <v>11.985814320424399</v>
      </c>
      <c r="J30" s="60">
        <f t="shared" si="2"/>
        <v>20.375884344721477</v>
      </c>
      <c r="K30" s="60">
        <f t="shared" si="3"/>
        <v>20.375884344721477</v>
      </c>
      <c r="L30" s="6"/>
      <c r="M30" s="61">
        <f>(K30/100)*' DATA - Farm inputs'!$C$66</f>
        <v>60.161836116224627</v>
      </c>
    </row>
    <row r="31" spans="2:13" x14ac:dyDescent="0.55000000000000004">
      <c r="B31" s="121"/>
      <c r="C31" s="56">
        <v>1.7</v>
      </c>
      <c r="D31" s="57">
        <f t="shared" si="0"/>
        <v>40612.61981781177</v>
      </c>
      <c r="E31" s="90">
        <f>'Subcli Mast CALC (0.1 SCS)'!E30</f>
        <v>0</v>
      </c>
      <c r="F31" s="87">
        <f>'Subcli Mast CALC (0.1 SCS)'!F30</f>
        <v>5</v>
      </c>
      <c r="G31" s="5">
        <f>'Mastitis inputs 0.1'!N44</f>
        <v>9.35599182652407</v>
      </c>
      <c r="H31" s="59">
        <f>'Incid. mast. by SCS last test'!D25</f>
        <v>9.35599182652407</v>
      </c>
      <c r="I31" s="60">
        <f t="shared" si="1"/>
        <v>9.35599182652407</v>
      </c>
      <c r="J31" s="60">
        <f t="shared" si="2"/>
        <v>15.905186105090918</v>
      </c>
      <c r="K31" s="60">
        <f t="shared" si="3"/>
        <v>15.905186105090918</v>
      </c>
      <c r="L31" s="6"/>
      <c r="M31" s="61">
        <f>(K31/100)*' DATA - Farm inputs'!$C$66</f>
        <v>46.961652493891442</v>
      </c>
    </row>
    <row r="32" spans="2:13" x14ac:dyDescent="0.55000000000000004">
      <c r="B32" s="121"/>
      <c r="C32" s="56">
        <v>1.8</v>
      </c>
      <c r="D32" s="57">
        <f t="shared" si="0"/>
        <v>43527.528164806208</v>
      </c>
      <c r="E32" s="90">
        <f>'Subcli Mast CALC (0.1 SCS)'!E31</f>
        <v>0</v>
      </c>
      <c r="F32" s="87">
        <f>'Subcli Mast CALC (0.1 SCS)'!F31</f>
        <v>4</v>
      </c>
      <c r="G32" s="5">
        <f>'Mastitis inputs 0.1'!N45</f>
        <v>9.3262503732589899</v>
      </c>
      <c r="H32" s="59">
        <f>'Incid. mast. by SCS last test'!D26</f>
        <v>9.3262503732589899</v>
      </c>
      <c r="I32" s="60">
        <f t="shared" si="1"/>
        <v>9.3262503732589899</v>
      </c>
      <c r="J32" s="60">
        <f t="shared" si="2"/>
        <v>15.854625634540282</v>
      </c>
      <c r="K32" s="60">
        <f t="shared" si="3"/>
        <v>15.854625634540282</v>
      </c>
      <c r="L32" s="6"/>
      <c r="M32" s="61">
        <f>(K32/100)*' DATA - Farm inputs'!$C$66</f>
        <v>46.812367648543635</v>
      </c>
    </row>
    <row r="33" spans="2:13" x14ac:dyDescent="0.55000000000000004">
      <c r="B33" s="121"/>
      <c r="C33" s="56">
        <v>1.9</v>
      </c>
      <c r="D33" s="57">
        <f t="shared" si="0"/>
        <v>46651.649576840369</v>
      </c>
      <c r="E33" s="90">
        <f>'Subcli Mast CALC (0.1 SCS)'!E32</f>
        <v>0</v>
      </c>
      <c r="F33" s="87">
        <f>'Subcli Mast CALC (0.1 SCS)'!F32</f>
        <v>3</v>
      </c>
      <c r="G33" s="5">
        <f>'Mastitis inputs 0.1'!N46</f>
        <v>12.483602286498801</v>
      </c>
      <c r="H33" s="59">
        <f>'Incid. mast. by SCS last test'!D27</f>
        <v>12.483602286498801</v>
      </c>
      <c r="I33" s="60">
        <f t="shared" si="1"/>
        <v>12.483602286498801</v>
      </c>
      <c r="J33" s="60">
        <f t="shared" si="2"/>
        <v>21.22212388704796</v>
      </c>
      <c r="K33" s="60">
        <f t="shared" si="3"/>
        <v>21.22212388704796</v>
      </c>
      <c r="L33" s="6"/>
      <c r="M33" s="61">
        <f>(K33/100)*' DATA - Farm inputs'!$C$66</f>
        <v>62.660442988897806</v>
      </c>
    </row>
    <row r="34" spans="2:13" x14ac:dyDescent="0.55000000000000004">
      <c r="B34" s="121"/>
      <c r="C34" s="56">
        <v>2</v>
      </c>
      <c r="D34" s="57">
        <f t="shared" si="0"/>
        <v>50000</v>
      </c>
      <c r="E34" s="90">
        <f>'Subcli Mast CALC (0.1 SCS)'!E33</f>
        <v>0</v>
      </c>
      <c r="F34" s="87">
        <f>'Subcli Mast CALC (0.1 SCS)'!F33</f>
        <v>6</v>
      </c>
      <c r="G34" s="5">
        <f>'Mastitis inputs 0.1'!N47</f>
        <v>12.6778702720725</v>
      </c>
      <c r="H34" s="59">
        <f>'Incid. mast. by SCS last test'!D28</f>
        <v>12.6778702720725</v>
      </c>
      <c r="I34" s="60">
        <f t="shared" si="1"/>
        <v>12.6778702720725</v>
      </c>
      <c r="J34" s="60">
        <f t="shared" si="2"/>
        <v>21.552379462523248</v>
      </c>
      <c r="K34" s="60">
        <f t="shared" si="3"/>
        <v>21.552379462523248</v>
      </c>
      <c r="L34" s="6"/>
      <c r="M34" s="61">
        <f>(K34/100)*' DATA - Farm inputs'!$C$66</f>
        <v>63.635555601046143</v>
      </c>
    </row>
    <row r="35" spans="2:13" x14ac:dyDescent="0.55000000000000004">
      <c r="B35" s="121"/>
      <c r="C35" s="56">
        <v>2.1</v>
      </c>
      <c r="D35" s="57">
        <f t="shared" si="0"/>
        <v>53588.673126814654</v>
      </c>
      <c r="E35" s="90">
        <f>'Subcli Mast CALC (0.1 SCS)'!E34</f>
        <v>0</v>
      </c>
      <c r="F35" s="87">
        <f>'Subcli Mast CALC (0.1 SCS)'!F34</f>
        <v>5</v>
      </c>
      <c r="G35" s="5">
        <f>'Mastitis inputs 0.1'!N48</f>
        <v>12.3195805156533</v>
      </c>
      <c r="H35" s="59">
        <f>'Incid. mast. by SCS last test'!D29</f>
        <v>12.3195805156533</v>
      </c>
      <c r="I35" s="60">
        <f t="shared" si="1"/>
        <v>12.3195805156533</v>
      </c>
      <c r="J35" s="60">
        <f t="shared" si="2"/>
        <v>20.94328687661061</v>
      </c>
      <c r="K35" s="60">
        <f t="shared" si="3"/>
        <v>20.94328687661061</v>
      </c>
      <c r="L35" s="6"/>
      <c r="M35" s="61">
        <f>(K35/100)*' DATA - Farm inputs'!$C$66</f>
        <v>61.837148831880491</v>
      </c>
    </row>
    <row r="36" spans="2:13" x14ac:dyDescent="0.55000000000000004">
      <c r="B36" s="121"/>
      <c r="C36" s="56">
        <v>2.2000000000000002</v>
      </c>
      <c r="D36" s="57">
        <f t="shared" si="0"/>
        <v>57434.917749851753</v>
      </c>
      <c r="E36" s="90">
        <f>'Subcli Mast CALC (0.1 SCS)'!E35</f>
        <v>0</v>
      </c>
      <c r="F36" s="87">
        <f>'Subcli Mast CALC (0.1 SCS)'!F35</f>
        <v>4</v>
      </c>
      <c r="G36" s="5">
        <f>'Mastitis inputs 0.1'!N49</f>
        <v>8.7942907480003001</v>
      </c>
      <c r="H36" s="59">
        <f>'Incid. mast. by SCS last test'!D30</f>
        <v>8.7942907480003001</v>
      </c>
      <c r="I36" s="60">
        <f t="shared" si="1"/>
        <v>8.7942907480003001</v>
      </c>
      <c r="J36" s="60">
        <f t="shared" si="2"/>
        <v>14.95029427160051</v>
      </c>
      <c r="K36" s="60">
        <f t="shared" si="3"/>
        <v>14.95029427160051</v>
      </c>
      <c r="L36" s="6"/>
      <c r="M36" s="61">
        <f>(K36/100)*' DATA - Farm inputs'!$C$66</f>
        <v>44.142238866327666</v>
      </c>
    </row>
    <row r="37" spans="2:13" x14ac:dyDescent="0.55000000000000004">
      <c r="B37" s="121"/>
      <c r="C37" s="56">
        <v>2.2999999999999998</v>
      </c>
      <c r="D37" s="57">
        <f t="shared" si="0"/>
        <v>61557.220667245805</v>
      </c>
      <c r="E37" s="90">
        <f>'Subcli Mast CALC (0.1 SCS)'!E36</f>
        <v>0</v>
      </c>
      <c r="F37" s="87">
        <f>'Subcli Mast CALC (0.1 SCS)'!F36</f>
        <v>7</v>
      </c>
      <c r="G37" s="5">
        <f>'Mastitis inputs 0.1'!N50</f>
        <v>4.8836750877472701</v>
      </c>
      <c r="H37" s="59">
        <f>'Incid. mast. by SCS last test'!D31</f>
        <v>4.8836750877472701</v>
      </c>
      <c r="I37" s="60">
        <f t="shared" si="1"/>
        <v>4.8836750877472701</v>
      </c>
      <c r="J37" s="60">
        <f t="shared" si="2"/>
        <v>8.3022476491703596</v>
      </c>
      <c r="K37" s="60">
        <f t="shared" si="3"/>
        <v>8.3022476491703596</v>
      </c>
      <c r="L37" s="6"/>
      <c r="M37" s="61">
        <f>(K37/100)*' DATA - Farm inputs'!$C$66</f>
        <v>24.513216408940401</v>
      </c>
    </row>
    <row r="38" spans="2:13" x14ac:dyDescent="0.55000000000000004">
      <c r="B38" s="121"/>
      <c r="C38" s="56">
        <v>2.4</v>
      </c>
      <c r="D38" s="57">
        <f t="shared" si="0"/>
        <v>65975.395538644705</v>
      </c>
      <c r="E38" s="90">
        <f>'Subcli Mast CALC (0.1 SCS)'!E37</f>
        <v>0</v>
      </c>
      <c r="F38" s="87">
        <f>'Subcli Mast CALC (0.1 SCS)'!F37</f>
        <v>3</v>
      </c>
      <c r="G38" s="5">
        <f>'Mastitis inputs 0.1'!N51</f>
        <v>7.0280454710550098</v>
      </c>
      <c r="H38" s="59">
        <f>'Incid. mast. by SCS last test'!D32</f>
        <v>7.0280454710550098</v>
      </c>
      <c r="I38" s="60">
        <f t="shared" si="1"/>
        <v>7.0280454710550098</v>
      </c>
      <c r="J38" s="60">
        <f t="shared" si="2"/>
        <v>11.947677300793517</v>
      </c>
      <c r="K38" s="60">
        <f t="shared" si="3"/>
        <v>11.947677300793517</v>
      </c>
      <c r="L38" s="6"/>
      <c r="M38" s="61">
        <f>(K38/100)*' DATA - Farm inputs'!$C$66</f>
        <v>35.276711998322938</v>
      </c>
    </row>
    <row r="39" spans="2:13" x14ac:dyDescent="0.55000000000000004">
      <c r="B39" s="121"/>
      <c r="C39" s="56">
        <v>2.5</v>
      </c>
      <c r="D39" s="57">
        <f t="shared" si="0"/>
        <v>70710.678118654745</v>
      </c>
      <c r="E39" s="90">
        <f>'Subcli Mast CALC (0.1 SCS)'!E38</f>
        <v>0</v>
      </c>
      <c r="F39" s="87">
        <f>'Subcli Mast CALC (0.1 SCS)'!F38</f>
        <v>6</v>
      </c>
      <c r="G39" s="5">
        <f>'Mastitis inputs 0.1'!N52</f>
        <v>9.323784197571559</v>
      </c>
      <c r="H39" s="59">
        <f>'Incid. mast. by SCS last test'!D33</f>
        <v>9.323784197571559</v>
      </c>
      <c r="I39" s="60">
        <f t="shared" si="1"/>
        <v>9.323784197571559</v>
      </c>
      <c r="J39" s="60">
        <f t="shared" si="2"/>
        <v>15.850433135871651</v>
      </c>
      <c r="K39" s="60">
        <f t="shared" si="3"/>
        <v>15.850433135871651</v>
      </c>
      <c r="L39" s="6"/>
      <c r="M39" s="61">
        <f>(K39/100)*' DATA - Farm inputs'!$C$66</f>
        <v>46.799988876974631</v>
      </c>
    </row>
    <row r="40" spans="2:13" x14ac:dyDescent="0.55000000000000004">
      <c r="B40" s="121"/>
      <c r="C40" s="56">
        <v>2.6</v>
      </c>
      <c r="D40" s="57">
        <f t="shared" si="0"/>
        <v>75785.828325519906</v>
      </c>
      <c r="E40" s="90">
        <f>'Subcli Mast CALC (0.1 SCS)'!E39</f>
        <v>0</v>
      </c>
      <c r="F40" s="87">
        <f>'Subcli Mast CALC (0.1 SCS)'!F39</f>
        <v>5</v>
      </c>
      <c r="G40" s="5">
        <f>'Mastitis inputs 0.1'!N53</f>
        <v>11.1270445178129</v>
      </c>
      <c r="H40" s="59">
        <f>'Incid. mast. by SCS last test'!D34</f>
        <v>11.1270445178129</v>
      </c>
      <c r="I40" s="60">
        <f t="shared" si="1"/>
        <v>11.1270445178129</v>
      </c>
      <c r="J40" s="60">
        <f t="shared" si="2"/>
        <v>18.915975680281928</v>
      </c>
      <c r="K40" s="60">
        <f t="shared" si="3"/>
        <v>18.915975680281928</v>
      </c>
      <c r="L40" s="6"/>
      <c r="M40" s="61">
        <f>(K40/100)*' DATA - Farm inputs'!$C$66</f>
        <v>55.851309793600414</v>
      </c>
    </row>
    <row r="41" spans="2:13" x14ac:dyDescent="0.55000000000000004">
      <c r="B41" s="121"/>
      <c r="C41" s="56">
        <v>2.7</v>
      </c>
      <c r="D41" s="57">
        <f t="shared" si="0"/>
        <v>81225.239635623569</v>
      </c>
      <c r="E41" s="90">
        <f>'Subcli Mast CALC (0.1 SCS)'!E40</f>
        <v>0</v>
      </c>
      <c r="F41" s="87">
        <f>'Subcli Mast CALC (0.1 SCS)'!F40</f>
        <v>5</v>
      </c>
      <c r="G41" s="5">
        <f>'Mastitis inputs 0.1'!N54</f>
        <v>11.971362924618301</v>
      </c>
      <c r="H41" s="59">
        <f>'Incid. mast. by SCS last test'!D35</f>
        <v>11.971362924618301</v>
      </c>
      <c r="I41" s="60">
        <f t="shared" si="1"/>
        <v>11.971362924618301</v>
      </c>
      <c r="J41" s="60">
        <f t="shared" si="2"/>
        <v>20.351316971851112</v>
      </c>
      <c r="K41" s="60">
        <f t="shared" si="3"/>
        <v>20.351316971851112</v>
      </c>
      <c r="L41" s="6"/>
      <c r="M41" s="61">
        <f>(K41/100)*' DATA - Farm inputs'!$C$66</f>
        <v>60.089298491087597</v>
      </c>
    </row>
    <row r="42" spans="2:13" x14ac:dyDescent="0.55000000000000004">
      <c r="B42" s="121"/>
      <c r="C42" s="56">
        <v>2.8</v>
      </c>
      <c r="D42" s="57">
        <f t="shared" si="0"/>
        <v>87055.056329612416</v>
      </c>
      <c r="E42" s="90">
        <f>'Subcli Mast CALC (0.1 SCS)'!E41</f>
        <v>0</v>
      </c>
      <c r="F42" s="87">
        <f>'Subcli Mast CALC (0.1 SCS)'!F41</f>
        <v>3</v>
      </c>
      <c r="G42" s="5">
        <f>'Mastitis inputs 0.1'!N55</f>
        <v>10.8455333637922</v>
      </c>
      <c r="H42" s="59">
        <f>'Incid. mast. by SCS last test'!D36</f>
        <v>10.8455333637922</v>
      </c>
      <c r="I42" s="60">
        <f t="shared" si="1"/>
        <v>10.8455333637922</v>
      </c>
      <c r="J42" s="60">
        <f t="shared" si="2"/>
        <v>18.437406718446738</v>
      </c>
      <c r="K42" s="60">
        <f t="shared" si="3"/>
        <v>18.437406718446738</v>
      </c>
      <c r="L42" s="6"/>
      <c r="M42" s="61">
        <f>(K42/100)*' DATA - Farm inputs'!$C$66</f>
        <v>54.438287076885842</v>
      </c>
    </row>
    <row r="43" spans="2:13" x14ac:dyDescent="0.55000000000000004">
      <c r="B43" s="121"/>
      <c r="C43" s="56">
        <v>2.9</v>
      </c>
      <c r="D43" s="57">
        <f t="shared" si="0"/>
        <v>93303.299153680739</v>
      </c>
      <c r="E43" s="90">
        <f>'Subcli Mast CALC (0.1 SCS)'!E42</f>
        <v>0</v>
      </c>
      <c r="F43" s="87">
        <f>'Subcli Mast CALC (0.1 SCS)'!F42</f>
        <v>2</v>
      </c>
      <c r="G43" s="5">
        <f>'Mastitis inputs 0.1'!N56</f>
        <v>14.834510026408301</v>
      </c>
      <c r="H43" s="59">
        <f>'Incid. mast. by SCS last test'!D37</f>
        <v>14.834510026408301</v>
      </c>
      <c r="I43" s="60">
        <f t="shared" si="1"/>
        <v>14.834510026408301</v>
      </c>
      <c r="J43" s="60">
        <f t="shared" si="2"/>
        <v>25.218667044894111</v>
      </c>
      <c r="K43" s="60">
        <f t="shared" si="3"/>
        <v>25.218667044894111</v>
      </c>
      <c r="L43" s="6"/>
      <c r="M43" s="61">
        <f>(K43/100)*' DATA - Farm inputs'!$C$66</f>
        <v>74.460636316754346</v>
      </c>
    </row>
    <row r="44" spans="2:13" x14ac:dyDescent="0.55000000000000004">
      <c r="B44" s="121"/>
      <c r="C44" s="56">
        <v>3</v>
      </c>
      <c r="D44" s="57">
        <f t="shared" si="0"/>
        <v>100000</v>
      </c>
      <c r="E44" s="90">
        <f>'Subcli Mast CALC (0.1 SCS)'!E43</f>
        <v>0</v>
      </c>
      <c r="F44" s="87">
        <f>'Subcli Mast CALC (0.1 SCS)'!F43</f>
        <v>2</v>
      </c>
      <c r="G44" s="5">
        <f>'Mastitis inputs 0.1'!N57</f>
        <v>14.417893200252699</v>
      </c>
      <c r="H44" s="59">
        <f>'Incid. mast. by SCS last test'!D38</f>
        <v>14.417893200252699</v>
      </c>
      <c r="I44" s="60">
        <f t="shared" si="1"/>
        <v>14.417893200252699</v>
      </c>
      <c r="J44" s="60">
        <f t="shared" si="2"/>
        <v>24.510418440429589</v>
      </c>
      <c r="K44" s="60">
        <f t="shared" si="3"/>
        <v>24.510418440429589</v>
      </c>
      <c r="L44" s="6"/>
      <c r="M44" s="61">
        <f>(K44/100)*' DATA - Farm inputs'!$C$66</f>
        <v>72.369461487212405</v>
      </c>
    </row>
    <row r="45" spans="2:13" x14ac:dyDescent="0.55000000000000004">
      <c r="B45" s="121"/>
      <c r="C45" s="56">
        <v>3.1</v>
      </c>
      <c r="D45" s="57">
        <f t="shared" si="0"/>
        <v>107177.34625362931</v>
      </c>
      <c r="E45" s="90">
        <f>'Subcli Mast CALC (0.1 SCS)'!E44</f>
        <v>0</v>
      </c>
      <c r="F45" s="87">
        <f>'Subcli Mast CALC (0.1 SCS)'!F44</f>
        <v>5</v>
      </c>
      <c r="G45" s="5">
        <f>'Mastitis inputs 0.1'!N58</f>
        <v>14.0659105362258</v>
      </c>
      <c r="H45" s="59">
        <f>'Incid. mast. by SCS last test'!D39</f>
        <v>14.0659105362258</v>
      </c>
      <c r="I45" s="60">
        <f t="shared" si="1"/>
        <v>14.0659105362258</v>
      </c>
      <c r="J45" s="60">
        <f t="shared" si="2"/>
        <v>23.912047911583858</v>
      </c>
      <c r="K45" s="60">
        <f t="shared" si="3"/>
        <v>23.912047911583858</v>
      </c>
      <c r="L45" s="6"/>
      <c r="M45" s="61">
        <f>(K45/100)*' DATA - Farm inputs'!$C$66</f>
        <v>70.602712663742494</v>
      </c>
    </row>
    <row r="46" spans="2:13" x14ac:dyDescent="0.55000000000000004">
      <c r="B46" s="121"/>
      <c r="C46" s="56">
        <v>3.2</v>
      </c>
      <c r="D46" s="57">
        <f t="shared" si="0"/>
        <v>114869.83549970351</v>
      </c>
      <c r="E46" s="90">
        <f>'Subcli Mast CALC (0.1 SCS)'!E45</f>
        <v>0</v>
      </c>
      <c r="F46" s="87">
        <f>'Subcli Mast CALC (0.1 SCS)'!F45</f>
        <v>5</v>
      </c>
      <c r="G46" s="5">
        <f>'Mastitis inputs 0.1'!N59</f>
        <v>13.543448852654</v>
      </c>
      <c r="H46" s="59">
        <f>'Incid. mast. by SCS last test'!D40</f>
        <v>13.543448852654</v>
      </c>
      <c r="I46" s="60">
        <f t="shared" si="1"/>
        <v>13.543448852654</v>
      </c>
      <c r="J46" s="60">
        <f t="shared" si="2"/>
        <v>23.0238630495118</v>
      </c>
      <c r="K46" s="60">
        <f t="shared" si="3"/>
        <v>23.0238630495118</v>
      </c>
      <c r="L46" s="6"/>
      <c r="M46" s="61">
        <f>(K46/100)*' DATA - Farm inputs'!$C$66</f>
        <v>67.980258039988541</v>
      </c>
    </row>
    <row r="47" spans="2:13" x14ac:dyDescent="0.55000000000000004">
      <c r="B47" s="121"/>
      <c r="C47" s="56">
        <v>3.3</v>
      </c>
      <c r="D47" s="57">
        <f t="shared" si="0"/>
        <v>123114.44133449161</v>
      </c>
      <c r="E47" s="90">
        <f>'Subcli Mast CALC (0.1 SCS)'!E46</f>
        <v>0</v>
      </c>
      <c r="F47" s="87">
        <f>'Subcli Mast CALC (0.1 SCS)'!F46</f>
        <v>1</v>
      </c>
      <c r="G47" s="5">
        <f>'Mastitis inputs 0.1'!N60</f>
        <v>19.405652081914198</v>
      </c>
      <c r="H47" s="59">
        <f>'Incid. mast. by SCS last test'!D41</f>
        <v>19.405652081914198</v>
      </c>
      <c r="I47" s="60">
        <f t="shared" si="1"/>
        <v>19.405652081914198</v>
      </c>
      <c r="J47" s="60">
        <f t="shared" si="2"/>
        <v>32.989608539254135</v>
      </c>
      <c r="K47" s="60">
        <f t="shared" si="3"/>
        <v>32.989608539254135</v>
      </c>
      <c r="L47" s="6"/>
      <c r="M47" s="61">
        <f>(K47/100)*' DATA - Farm inputs'!$C$66</f>
        <v>97.405118173001753</v>
      </c>
    </row>
    <row r="48" spans="2:13" x14ac:dyDescent="0.55000000000000004">
      <c r="B48" s="121"/>
      <c r="C48" s="56">
        <v>3.4</v>
      </c>
      <c r="D48" s="57">
        <f t="shared" si="0"/>
        <v>131950.79107728941</v>
      </c>
      <c r="E48" s="90">
        <f>'Subcli Mast CALC (0.1 SCS)'!E47</f>
        <v>0</v>
      </c>
      <c r="F48" s="87">
        <f>'Subcli Mast CALC (0.1 SCS)'!F47</f>
        <v>2</v>
      </c>
      <c r="G48" s="5">
        <f>'Mastitis inputs 0.1'!N61</f>
        <v>24.337238601037399</v>
      </c>
      <c r="H48" s="59">
        <f>'Incid. mast. by SCS last test'!D42</f>
        <v>24.337238601037399</v>
      </c>
      <c r="I48" s="60">
        <f t="shared" si="1"/>
        <v>24.337238601037399</v>
      </c>
      <c r="J48" s="60">
        <f t="shared" si="2"/>
        <v>41.373305621763578</v>
      </c>
      <c r="K48" s="60">
        <f t="shared" si="3"/>
        <v>41.373305621763578</v>
      </c>
      <c r="L48" s="6"/>
      <c r="M48" s="61">
        <f>(K48/100)*' DATA - Farm inputs'!$C$66</f>
        <v>122.15882217881914</v>
      </c>
    </row>
    <row r="49" spans="2:13" x14ac:dyDescent="0.55000000000000004">
      <c r="B49" s="121"/>
      <c r="C49" s="56">
        <v>3.5</v>
      </c>
      <c r="D49" s="57">
        <f t="shared" si="0"/>
        <v>141421.35623730952</v>
      </c>
      <c r="E49" s="90">
        <f>'Subcli Mast CALC (0.1 SCS)'!E48</f>
        <v>0</v>
      </c>
      <c r="F49" s="87">
        <f>'Subcli Mast CALC (0.1 SCS)'!F48</f>
        <v>2</v>
      </c>
      <c r="G49" s="5">
        <f>'Mastitis inputs 0.1'!N62</f>
        <v>22.6801958893708</v>
      </c>
      <c r="H49" s="59">
        <f>'Incid. mast. by SCS last test'!D43</f>
        <v>22.6801958893708</v>
      </c>
      <c r="I49" s="60">
        <f t="shared" si="1"/>
        <v>22.6801958893708</v>
      </c>
      <c r="J49" s="60">
        <f t="shared" si="2"/>
        <v>38.556333011930363</v>
      </c>
      <c r="K49" s="60">
        <f t="shared" si="3"/>
        <v>38.556333011930363</v>
      </c>
      <c r="L49" s="6"/>
      <c r="M49" s="61">
        <f>(K49/100)*' DATA - Farm inputs'!$C$66</f>
        <v>113.84142885102558</v>
      </c>
    </row>
    <row r="50" spans="2:13" x14ac:dyDescent="0.55000000000000004">
      <c r="B50" s="121"/>
      <c r="C50" s="56">
        <v>3.6</v>
      </c>
      <c r="D50" s="57">
        <f t="shared" si="0"/>
        <v>151571.65665103981</v>
      </c>
      <c r="E50" s="90">
        <f>'Subcli Mast CALC (0.1 SCS)'!E49</f>
        <v>0</v>
      </c>
      <c r="F50" s="87">
        <f>'Subcli Mast CALC (0.1 SCS)'!F49</f>
        <v>3</v>
      </c>
      <c r="G50" s="5">
        <f>'Mastitis inputs 0.1'!N63</f>
        <v>5.3031940849330201</v>
      </c>
      <c r="H50" s="59">
        <f>'Incid. mast. by SCS last test'!D44</f>
        <v>5.3031940849330201</v>
      </c>
      <c r="I50" s="60">
        <f t="shared" si="1"/>
        <v>5.3031940849330201</v>
      </c>
      <c r="J50" s="60">
        <f t="shared" si="2"/>
        <v>9.0154299443861348</v>
      </c>
      <c r="K50" s="60">
        <f t="shared" si="3"/>
        <v>9.0154299443861348</v>
      </c>
      <c r="L50" s="6"/>
      <c r="M50" s="61">
        <f>(K50/100)*' DATA - Farm inputs'!$C$66</f>
        <v>26.618958453794498</v>
      </c>
    </row>
    <row r="51" spans="2:13" x14ac:dyDescent="0.55000000000000004">
      <c r="B51" s="121"/>
      <c r="C51" s="56">
        <v>3.7</v>
      </c>
      <c r="D51" s="57">
        <f t="shared" si="0"/>
        <v>162450.47927124711</v>
      </c>
      <c r="E51" s="90">
        <f>'Subcli Mast CALC (0.1 SCS)'!E50</f>
        <v>0</v>
      </c>
      <c r="F51" s="87">
        <f>'Subcli Mast CALC (0.1 SCS)'!F50</f>
        <v>1</v>
      </c>
      <c r="G51" s="5">
        <f>'Mastitis inputs 0.1'!N64</f>
        <v>1.9416100257615101</v>
      </c>
      <c r="H51" s="59">
        <f>'Incid. mast. by SCS last test'!D45</f>
        <v>1.9416100257615101</v>
      </c>
      <c r="I51" s="60">
        <f t="shared" si="1"/>
        <v>1.9416100257615101</v>
      </c>
      <c r="J51" s="60">
        <f t="shared" si="2"/>
        <v>3.3007370437945669</v>
      </c>
      <c r="K51" s="60">
        <f t="shared" si="3"/>
        <v>3.3007370437945669</v>
      </c>
      <c r="L51" s="6"/>
      <c r="M51" s="61">
        <f>(K51/100)*' DATA - Farm inputs'!$C$66</f>
        <v>9.7457561955078376</v>
      </c>
    </row>
    <row r="52" spans="2:13" x14ac:dyDescent="0.55000000000000004">
      <c r="B52" s="121"/>
      <c r="C52" s="56">
        <v>3.8</v>
      </c>
      <c r="D52" s="57">
        <f t="shared" si="0"/>
        <v>174110.1126592248</v>
      </c>
      <c r="E52" s="90">
        <f>'Subcli Mast CALC (0.1 SCS)'!E51</f>
        <v>0</v>
      </c>
      <c r="F52" s="87">
        <f>'Subcli Mast CALC (0.1 SCS)'!F51</f>
        <v>3</v>
      </c>
      <c r="G52" s="5">
        <f>'Mastitis inputs 0.1'!N65</f>
        <v>4.71447137259472</v>
      </c>
      <c r="H52" s="59">
        <f>'Incid. mast. by SCS last test'!D46</f>
        <v>4.71447137259472</v>
      </c>
      <c r="I52" s="60">
        <f t="shared" si="1"/>
        <v>4.71447137259472</v>
      </c>
      <c r="J52" s="60">
        <f t="shared" si="2"/>
        <v>8.014601333411024</v>
      </c>
      <c r="K52" s="60">
        <f t="shared" si="3"/>
        <v>8.014601333411024</v>
      </c>
      <c r="L52" s="6"/>
      <c r="M52" s="61">
        <f>(K52/100)*' DATA - Farm inputs'!$C$66</f>
        <v>23.66391189702939</v>
      </c>
    </row>
    <row r="53" spans="2:13" x14ac:dyDescent="0.55000000000000004">
      <c r="B53" s="121"/>
      <c r="C53" s="56">
        <v>3.9</v>
      </c>
      <c r="D53" s="57">
        <f t="shared" si="0"/>
        <v>186606.59830736148</v>
      </c>
      <c r="E53" s="90">
        <f>'Subcli Mast CALC (0.1 SCS)'!E52</f>
        <v>0</v>
      </c>
      <c r="F53" s="87">
        <f>'Subcli Mast CALC (0.1 SCS)'!F52</f>
        <v>2</v>
      </c>
      <c r="G53" s="5">
        <f>'Mastitis inputs 0.1'!N66</f>
        <v>7.6949400124012799</v>
      </c>
      <c r="H53" s="59">
        <f>'Incid. mast. by SCS last test'!D47</f>
        <v>7.6949400124012799</v>
      </c>
      <c r="I53" s="60">
        <f t="shared" si="1"/>
        <v>7.6949400124012799</v>
      </c>
      <c r="J53" s="60">
        <f t="shared" si="2"/>
        <v>13.081398021082176</v>
      </c>
      <c r="K53" s="60">
        <f t="shared" si="3"/>
        <v>13.081398021082176</v>
      </c>
      <c r="L53" s="6"/>
      <c r="M53" s="61">
        <f>(K53/100)*' DATA - Farm inputs'!$C$66</f>
        <v>38.624135797047238</v>
      </c>
    </row>
    <row r="54" spans="2:13" x14ac:dyDescent="0.55000000000000004">
      <c r="B54" s="121"/>
      <c r="C54" s="56">
        <v>4</v>
      </c>
      <c r="D54" s="57">
        <f t="shared" si="0"/>
        <v>200000</v>
      </c>
      <c r="E54" s="90">
        <f>'Subcli Mast CALC (0.1 SCS)'!E53</f>
        <v>1</v>
      </c>
      <c r="F54" s="87">
        <f>'Subcli Mast CALC (0.1 SCS)'!F53</f>
        <v>1</v>
      </c>
      <c r="G54" s="5">
        <f>'Mastitis inputs 0.1'!N67</f>
        <v>7.4657663718104894</v>
      </c>
      <c r="H54" s="59">
        <f>'Incid. mast. by SCS last test'!D48</f>
        <v>7.4657663718104894</v>
      </c>
      <c r="I54" s="60">
        <f t="shared" si="1"/>
        <v>7.4657663718104894</v>
      </c>
      <c r="J54" s="60">
        <f t="shared" si="2"/>
        <v>12.691802832077832</v>
      </c>
      <c r="K54" s="60">
        <f t="shared" si="3"/>
        <v>7.4657663718104894</v>
      </c>
      <c r="L54" s="6"/>
      <c r="M54" s="61">
        <f>(K54/100)*' DATA - Farm inputs'!$C$66</f>
        <v>22.043421789407649</v>
      </c>
    </row>
    <row r="55" spans="2:13" x14ac:dyDescent="0.55000000000000004">
      <c r="B55" s="121"/>
      <c r="C55" s="56">
        <v>4.0999999999999996</v>
      </c>
      <c r="D55" s="57">
        <f t="shared" si="0"/>
        <v>214354.69250725859</v>
      </c>
      <c r="E55" s="90">
        <f>'Subcli Mast CALC (0.1 SCS)'!E54</f>
        <v>1</v>
      </c>
      <c r="F55" s="87">
        <f>'Subcli Mast CALC (0.1 SCS)'!F54</f>
        <v>1</v>
      </c>
      <c r="G55" s="5">
        <f>'Mastitis inputs 0.1'!N68</f>
        <v>7.2938976462181504</v>
      </c>
      <c r="H55" s="59">
        <f>'Incid. mast. by SCS last test'!D49</f>
        <v>7.2938976462181504</v>
      </c>
      <c r="I55" s="60">
        <f t="shared" si="1"/>
        <v>7.2938976462181504</v>
      </c>
      <c r="J55" s="60">
        <f t="shared" si="2"/>
        <v>12.399625998570855</v>
      </c>
      <c r="K55" s="60">
        <f t="shared" si="3"/>
        <v>7.2938976462181504</v>
      </c>
      <c r="L55" s="6"/>
      <c r="M55" s="61">
        <f>(K55/100)*' DATA - Farm inputs'!$C$66</f>
        <v>21.53596219022371</v>
      </c>
    </row>
    <row r="56" spans="2:13" x14ac:dyDescent="0.55000000000000004">
      <c r="B56" s="121"/>
      <c r="C56" s="56">
        <v>4.2</v>
      </c>
      <c r="D56" s="57">
        <f t="shared" si="0"/>
        <v>229739.67099940701</v>
      </c>
      <c r="E56" s="90">
        <f>'Subcli Mast CALC (0.1 SCS)'!E55</f>
        <v>1</v>
      </c>
      <c r="F56" s="87">
        <f>'Subcli Mast CALC (0.1 SCS)'!F55</f>
        <v>0</v>
      </c>
      <c r="G56" s="5">
        <f>'Mastitis inputs 0.1'!N69</f>
        <v>12.082719244252599</v>
      </c>
      <c r="H56" s="59">
        <f>'Incid. mast. by SCS last test'!D50</f>
        <v>12.082719244252599</v>
      </c>
      <c r="I56" s="60">
        <f t="shared" si="1"/>
        <v>12.082719244252599</v>
      </c>
      <c r="J56" s="60">
        <f t="shared" si="2"/>
        <v>20.540622715229418</v>
      </c>
      <c r="K56" s="60">
        <f t="shared" si="3"/>
        <v>12.082719244252599</v>
      </c>
      <c r="L56" s="6"/>
      <c r="M56" s="61">
        <f>(K56/100)*' DATA - Farm inputs'!$C$66</f>
        <v>35.675436840580225</v>
      </c>
    </row>
    <row r="57" spans="2:13" x14ac:dyDescent="0.55000000000000004">
      <c r="B57" s="121"/>
      <c r="C57" s="56">
        <v>4.3</v>
      </c>
      <c r="D57" s="57">
        <f t="shared" si="0"/>
        <v>246228.88266898322</v>
      </c>
      <c r="E57" s="90">
        <f>'Subcli Mast CALC (0.1 SCS)'!E56</f>
        <v>1</v>
      </c>
      <c r="F57" s="87">
        <f>'Subcli Mast CALC (0.1 SCS)'!F56</f>
        <v>0</v>
      </c>
      <c r="G57" s="5">
        <f>'Mastitis inputs 0.1'!N70</f>
        <v>9.5018773793105105</v>
      </c>
      <c r="H57" s="59">
        <f>'Incid. mast. by SCS last test'!D51</f>
        <v>9.5018773793105105</v>
      </c>
      <c r="I57" s="60">
        <f t="shared" si="1"/>
        <v>9.5018773793105105</v>
      </c>
      <c r="J57" s="60">
        <f t="shared" si="2"/>
        <v>16.153191544827866</v>
      </c>
      <c r="K57" s="60">
        <f t="shared" si="3"/>
        <v>9.5018773793105105</v>
      </c>
      <c r="L57" s="6"/>
      <c r="M57" s="61">
        <f>(K57/100)*' DATA - Farm inputs'!$C$66</f>
        <v>28.055243150152215</v>
      </c>
    </row>
    <row r="58" spans="2:13" x14ac:dyDescent="0.55000000000000004">
      <c r="B58" s="121"/>
      <c r="C58" s="56">
        <v>4.4000000000000004</v>
      </c>
      <c r="D58" s="57">
        <f t="shared" si="0"/>
        <v>263901.58215457894</v>
      </c>
      <c r="E58" s="90">
        <f>'Subcli Mast CALC (0.1 SCS)'!E57</f>
        <v>1</v>
      </c>
      <c r="F58" s="87">
        <f>'Subcli Mast CALC (0.1 SCS)'!F57</f>
        <v>0</v>
      </c>
      <c r="G58" s="5">
        <f>'Mastitis inputs 0.1'!N71</f>
        <v>9.6447346037466097</v>
      </c>
      <c r="H58" s="59">
        <f>'Incid. mast. by SCS last test'!D52</f>
        <v>9.6447346037466097</v>
      </c>
      <c r="I58" s="60">
        <f t="shared" si="1"/>
        <v>9.6447346037466097</v>
      </c>
      <c r="J58" s="60">
        <f t="shared" si="2"/>
        <v>16.396048826369235</v>
      </c>
      <c r="K58" s="60">
        <f t="shared" si="3"/>
        <v>9.6447346037466097</v>
      </c>
      <c r="L58" s="6"/>
      <c r="M58" s="61">
        <f>(K58/100)*' DATA - Farm inputs'!$C$66</f>
        <v>28.477043391022242</v>
      </c>
    </row>
    <row r="59" spans="2:13" x14ac:dyDescent="0.55000000000000004">
      <c r="B59" s="121"/>
      <c r="C59" s="56">
        <v>4.5</v>
      </c>
      <c r="D59" s="57">
        <f t="shared" si="0"/>
        <v>282842.71247461898</v>
      </c>
      <c r="E59" s="90">
        <f>'Subcli Mast CALC (0.1 SCS)'!E58</f>
        <v>1</v>
      </c>
      <c r="F59" s="87">
        <f>'Subcli Mast CALC (0.1 SCS)'!F58</f>
        <v>0</v>
      </c>
      <c r="G59" s="5">
        <f>'Mastitis inputs 0.1'!N72</f>
        <v>17.0590642858498</v>
      </c>
      <c r="H59" s="59">
        <f>'Incid. mast. by SCS last test'!D53</f>
        <v>17.0590642858498</v>
      </c>
      <c r="I59" s="60">
        <f t="shared" si="1"/>
        <v>17.0590642858498</v>
      </c>
      <c r="J59" s="60">
        <f t="shared" si="2"/>
        <v>29.000409285944659</v>
      </c>
      <c r="K59" s="60">
        <f t="shared" si="3"/>
        <v>17.0590642858498</v>
      </c>
      <c r="L59" s="6"/>
      <c r="M59" s="61">
        <f>(K59/100)*' DATA - Farm inputs'!$C$66</f>
        <v>50.368593210400121</v>
      </c>
    </row>
    <row r="60" spans="2:13" x14ac:dyDescent="0.55000000000000004">
      <c r="B60" s="121"/>
      <c r="C60" s="56">
        <v>4.5999999999999996</v>
      </c>
      <c r="D60" s="57">
        <f t="shared" si="0"/>
        <v>303143.31330207951</v>
      </c>
      <c r="E60" s="90">
        <f>'Subcli Mast CALC (0.1 SCS)'!E59</f>
        <v>1</v>
      </c>
      <c r="F60" s="87">
        <f>'Subcli Mast CALC (0.1 SCS)'!F59</f>
        <v>1</v>
      </c>
      <c r="G60" s="5">
        <f>'Mastitis inputs 0.1'!N73</f>
        <v>13.101557691162698</v>
      </c>
      <c r="H60" s="59">
        <f>'Incid. mast. by SCS last test'!D54</f>
        <v>13.101557691162698</v>
      </c>
      <c r="I60" s="60">
        <f t="shared" si="1"/>
        <v>13.101557691162698</v>
      </c>
      <c r="J60" s="60">
        <f t="shared" si="2"/>
        <v>22.272648074976587</v>
      </c>
      <c r="K60" s="60">
        <f t="shared" si="3"/>
        <v>13.101557691162698</v>
      </c>
      <c r="L60" s="6"/>
      <c r="M60" s="61">
        <f>(K60/100)*' DATA - Farm inputs'!$C$66</f>
        <v>38.683659238926985</v>
      </c>
    </row>
    <row r="61" spans="2:13" x14ac:dyDescent="0.55000000000000004">
      <c r="B61" s="121"/>
      <c r="C61" s="56">
        <v>4.7</v>
      </c>
      <c r="D61" s="57">
        <f t="shared" si="0"/>
        <v>324900.95854249428</v>
      </c>
      <c r="E61" s="90">
        <f>'Subcli Mast CALC (0.1 SCS)'!E60</f>
        <v>1</v>
      </c>
      <c r="F61" s="87">
        <f>'Subcli Mast CALC (0.1 SCS)'!F60</f>
        <v>0</v>
      </c>
      <c r="G61" s="5">
        <f>'Mastitis inputs 0.1'!N74</f>
        <v>7.2964040134394503</v>
      </c>
      <c r="H61" s="59">
        <f>'Incid. mast. by SCS last test'!D55</f>
        <v>7.2964040134394503</v>
      </c>
      <c r="I61" s="60">
        <f t="shared" si="1"/>
        <v>7.2964040134394503</v>
      </c>
      <c r="J61" s="60">
        <f t="shared" si="2"/>
        <v>12.403886822847065</v>
      </c>
      <c r="K61" s="60">
        <f t="shared" si="3"/>
        <v>7.2964040134394503</v>
      </c>
      <c r="L61" s="6"/>
      <c r="M61" s="61">
        <f>(K61/100)*' DATA - Farm inputs'!$C$66</f>
        <v>21.543362490081321</v>
      </c>
    </row>
    <row r="62" spans="2:13" x14ac:dyDescent="0.55000000000000004">
      <c r="B62" s="121"/>
      <c r="C62" s="56">
        <v>4.8</v>
      </c>
      <c r="D62" s="57">
        <f t="shared" si="0"/>
        <v>348220.22531844967</v>
      </c>
      <c r="E62" s="90">
        <f>'Subcli Mast CALC (0.1 SCS)'!E61</f>
        <v>1</v>
      </c>
      <c r="F62" s="87">
        <f>'Subcli Mast CALC (0.1 SCS)'!F61</f>
        <v>0</v>
      </c>
      <c r="G62" s="5">
        <f>'Mastitis inputs 0.1'!N75</f>
        <v>9.5856409588904992</v>
      </c>
      <c r="H62" s="59">
        <f>'Incid. mast. by SCS last test'!D56</f>
        <v>9.5856409588904992</v>
      </c>
      <c r="I62" s="60">
        <f t="shared" si="1"/>
        <v>9.5856409588904992</v>
      </c>
      <c r="J62" s="60">
        <f t="shared" si="2"/>
        <v>16.295589630113849</v>
      </c>
      <c r="K62" s="60">
        <f t="shared" si="3"/>
        <v>9.5856409588904992</v>
      </c>
      <c r="L62" s="6"/>
      <c r="M62" s="61">
        <f>(K62/100)*' DATA - Farm inputs'!$C$66</f>
        <v>28.302563495220088</v>
      </c>
    </row>
    <row r="63" spans="2:13" x14ac:dyDescent="0.55000000000000004">
      <c r="B63" s="121"/>
      <c r="C63" s="56">
        <v>4.9000000000000004</v>
      </c>
      <c r="D63" s="57">
        <f t="shared" si="0"/>
        <v>373213.19661472301</v>
      </c>
      <c r="E63" s="90">
        <f>'Subcli Mast CALC (0.1 SCS)'!E62</f>
        <v>1</v>
      </c>
      <c r="F63" s="87">
        <f>'Subcli Mast CALC (0.1 SCS)'!F62</f>
        <v>0</v>
      </c>
      <c r="G63" s="5">
        <f>'Mastitis inputs 0.1'!N76</f>
        <v>4.9309958596550807</v>
      </c>
      <c r="H63" s="59">
        <f>'Incid. mast. by SCS last test'!D57</f>
        <v>4.9309958596550807</v>
      </c>
      <c r="I63" s="60">
        <f t="shared" si="1"/>
        <v>4.9309958596550807</v>
      </c>
      <c r="J63" s="60">
        <f t="shared" si="2"/>
        <v>8.3826929614136372</v>
      </c>
      <c r="K63" s="60">
        <f t="shared" si="3"/>
        <v>4.9309958596550807</v>
      </c>
      <c r="L63" s="6"/>
      <c r="M63" s="61">
        <f>(K63/100)*' DATA - Farm inputs'!$C$66</f>
        <v>14.559258375217592</v>
      </c>
    </row>
    <row r="64" spans="2:13" x14ac:dyDescent="0.55000000000000004">
      <c r="B64" s="121"/>
      <c r="C64" s="56">
        <v>5</v>
      </c>
      <c r="D64" s="57">
        <f t="shared" si="0"/>
        <v>400000</v>
      </c>
      <c r="E64" s="90">
        <f>'Subcli Mast CALC (0.1 SCS)'!E63</f>
        <v>1</v>
      </c>
      <c r="F64" s="87">
        <f>'Subcli Mast CALC (0.1 SCS)'!F63</f>
        <v>1</v>
      </c>
      <c r="G64" s="5">
        <f>'Mastitis inputs 0.1'!N77</f>
        <v>11.0799941493239</v>
      </c>
      <c r="H64" s="59">
        <f>'Incid. mast. by SCS last test'!D58</f>
        <v>11.0799941493239</v>
      </c>
      <c r="I64" s="60">
        <f t="shared" si="1"/>
        <v>11.0799941493239</v>
      </c>
      <c r="J64" s="60">
        <f t="shared" si="2"/>
        <v>18.83599005385063</v>
      </c>
      <c r="K64" s="60">
        <f t="shared" si="3"/>
        <v>11.0799941493239</v>
      </c>
      <c r="L64" s="6"/>
      <c r="M64" s="61">
        <f>(K64/100)*' DATA - Farm inputs'!$C$66</f>
        <v>32.714790725293746</v>
      </c>
    </row>
    <row r="65" spans="2:13" x14ac:dyDescent="0.55000000000000004">
      <c r="B65" s="121"/>
      <c r="C65" s="56">
        <v>5.0999999999999996</v>
      </c>
      <c r="D65" s="57">
        <f t="shared" si="0"/>
        <v>428709.38501451717</v>
      </c>
      <c r="E65" s="90">
        <f>'Subcli Mast CALC (0.1 SCS)'!E64</f>
        <v>1</v>
      </c>
      <c r="F65" s="87">
        <f>'Subcli Mast CALC (0.1 SCS)'!F64</f>
        <v>0</v>
      </c>
      <c r="G65" s="5">
        <f>'Mastitis inputs 0.1'!N78</f>
        <v>15.2641669573188</v>
      </c>
      <c r="H65" s="59">
        <f>'Incid. mast. by SCS last test'!D59</f>
        <v>15.2641669573188</v>
      </c>
      <c r="I65" s="60">
        <f t="shared" si="1"/>
        <v>15.2641669573188</v>
      </c>
      <c r="J65" s="60">
        <f t="shared" si="2"/>
        <v>25.94908382744196</v>
      </c>
      <c r="K65" s="60">
        <f t="shared" si="3"/>
        <v>15.2641669573188</v>
      </c>
      <c r="L65" s="6"/>
      <c r="M65" s="61">
        <f>(K65/100)*' DATA - Farm inputs'!$C$66</f>
        <v>45.06897935817949</v>
      </c>
    </row>
    <row r="66" spans="2:13" x14ac:dyDescent="0.55000000000000004">
      <c r="B66" s="121"/>
      <c r="C66" s="56">
        <v>5.2</v>
      </c>
      <c r="D66" s="57">
        <f t="shared" si="0"/>
        <v>459479.34199881396</v>
      </c>
      <c r="E66" s="90">
        <f>'Subcli Mast CALC (0.1 SCS)'!E65</f>
        <v>1</v>
      </c>
      <c r="F66" s="87">
        <f>'Subcli Mast CALC (0.1 SCS)'!F65</f>
        <v>0</v>
      </c>
      <c r="G66" s="5">
        <f>'Mastitis inputs 0.1'!N79</f>
        <v>15.226772936102201</v>
      </c>
      <c r="H66" s="59">
        <f>'Incid. mast. by SCS last test'!D60</f>
        <v>15.226772936102201</v>
      </c>
      <c r="I66" s="60">
        <f t="shared" si="1"/>
        <v>15.226772936102201</v>
      </c>
      <c r="J66" s="60">
        <f t="shared" si="2"/>
        <v>25.885513991373742</v>
      </c>
      <c r="K66" s="60">
        <f t="shared" si="3"/>
        <v>15.226772936102201</v>
      </c>
      <c r="L66" s="6"/>
      <c r="M66" s="61">
        <f>(K66/100)*' DATA - Farm inputs'!$C$66</f>
        <v>44.958569771135359</v>
      </c>
    </row>
    <row r="67" spans="2:13" x14ac:dyDescent="0.55000000000000004">
      <c r="B67" s="121"/>
      <c r="C67" s="56">
        <v>5.3</v>
      </c>
      <c r="D67" s="57">
        <f t="shared" si="0"/>
        <v>492457.76533796644</v>
      </c>
      <c r="E67" s="90">
        <f>'Subcli Mast CALC (0.1 SCS)'!E66</f>
        <v>1</v>
      </c>
      <c r="F67" s="87">
        <f>'Subcli Mast CALC (0.1 SCS)'!F66</f>
        <v>1</v>
      </c>
      <c r="G67" s="5">
        <f>'Mastitis inputs 0.1'!N80</f>
        <v>12.914697236296799</v>
      </c>
      <c r="H67" s="59">
        <f>'Incid. mast. by SCS last test'!D61</f>
        <v>12.914697236296799</v>
      </c>
      <c r="I67" s="60">
        <f t="shared" si="1"/>
        <v>12.914697236296799</v>
      </c>
      <c r="J67" s="60">
        <f t="shared" si="2"/>
        <v>21.954985301704557</v>
      </c>
      <c r="K67" s="60">
        <f t="shared" si="3"/>
        <v>12.914697236296799</v>
      </c>
      <c r="L67" s="6"/>
      <c r="M67" s="61">
        <f>(K67/100)*' DATA - Farm inputs'!$C$66</f>
        <v>38.131935059889926</v>
      </c>
    </row>
    <row r="68" spans="2:13" x14ac:dyDescent="0.55000000000000004">
      <c r="B68" s="121"/>
      <c r="C68" s="56">
        <v>5.4</v>
      </c>
      <c r="D68" s="57">
        <f t="shared" si="0"/>
        <v>527803.16430915787</v>
      </c>
      <c r="E68" s="90">
        <f>'Subcli Mast CALC (0.1 SCS)'!E67</f>
        <v>1</v>
      </c>
      <c r="F68" s="87">
        <f>'Subcli Mast CALC (0.1 SCS)'!F67</f>
        <v>0</v>
      </c>
      <c r="G68" s="5">
        <f>'Mastitis inputs 0.1'!N81</f>
        <v>12.465945308753099</v>
      </c>
      <c r="H68" s="59">
        <f>'Incid. mast. by SCS last test'!D62</f>
        <v>12.465945308753099</v>
      </c>
      <c r="I68" s="60">
        <f t="shared" si="1"/>
        <v>12.465945308753099</v>
      </c>
      <c r="J68" s="60">
        <f t="shared" si="2"/>
        <v>21.192107024880269</v>
      </c>
      <c r="K68" s="60">
        <f t="shared" si="3"/>
        <v>12.465945308753099</v>
      </c>
      <c r="L68" s="6"/>
      <c r="M68" s="61">
        <f>(K68/100)*' DATA - Farm inputs'!$C$66</f>
        <v>36.8069501186244</v>
      </c>
    </row>
    <row r="69" spans="2:13" x14ac:dyDescent="0.55000000000000004">
      <c r="B69" s="121"/>
      <c r="C69" s="56">
        <v>5.5</v>
      </c>
      <c r="D69" s="57">
        <f t="shared" si="0"/>
        <v>565685.42494923808</v>
      </c>
      <c r="E69" s="90">
        <f>'Subcli Mast CALC (0.1 SCS)'!E68</f>
        <v>1</v>
      </c>
      <c r="F69" s="87">
        <f>'Subcli Mast CALC (0.1 SCS)'!F68</f>
        <v>0</v>
      </c>
      <c r="G69" s="5">
        <f>'Mastitis inputs 0.1'!N82</f>
        <v>6.1915490003218103</v>
      </c>
      <c r="H69" s="59">
        <f>'Incid. mast. by SCS last test'!D63</f>
        <v>6.1915490003218103</v>
      </c>
      <c r="I69" s="60">
        <f t="shared" si="1"/>
        <v>6.1915490003218103</v>
      </c>
      <c r="J69" s="60">
        <f t="shared" si="2"/>
        <v>10.525633300547078</v>
      </c>
      <c r="K69" s="60">
        <f t="shared" si="3"/>
        <v>6.1915490003218103</v>
      </c>
      <c r="L69" s="6"/>
      <c r="M69" s="61">
        <f>(K69/100)*' DATA - Farm inputs'!$C$66</f>
        <v>18.281167578350175</v>
      </c>
    </row>
    <row r="70" spans="2:13" x14ac:dyDescent="0.55000000000000004">
      <c r="B70" s="121"/>
      <c r="C70" s="56">
        <v>5.6</v>
      </c>
      <c r="D70" s="57">
        <f t="shared" si="0"/>
        <v>606286.62660415913</v>
      </c>
      <c r="E70" s="90">
        <f>'Subcli Mast CALC (0.1 SCS)'!E69</f>
        <v>1</v>
      </c>
      <c r="F70" s="87">
        <f>'Subcli Mast CALC (0.1 SCS)'!F69</f>
        <v>0</v>
      </c>
      <c r="G70" s="5">
        <f>'Mastitis inputs 0.1'!N83</f>
        <v>6.8154745434353199</v>
      </c>
      <c r="H70" s="59">
        <f>'Incid. mast. by SCS last test'!D64</f>
        <v>6.8154745434353199</v>
      </c>
      <c r="I70" s="60">
        <f t="shared" si="1"/>
        <v>6.8154745434353199</v>
      </c>
      <c r="J70" s="60">
        <f t="shared" si="2"/>
        <v>11.586306723840044</v>
      </c>
      <c r="K70" s="60">
        <f t="shared" si="3"/>
        <v>6.8154745434353199</v>
      </c>
      <c r="L70" s="6"/>
      <c r="M70" s="61">
        <f>(K70/100)*' DATA - Farm inputs'!$C$66</f>
        <v>20.123370136947123</v>
      </c>
    </row>
    <row r="71" spans="2:13" x14ac:dyDescent="0.55000000000000004">
      <c r="B71" s="121"/>
      <c r="C71" s="56">
        <v>5.7</v>
      </c>
      <c r="D71" s="57">
        <f t="shared" si="0"/>
        <v>649801.91708498844</v>
      </c>
      <c r="E71" s="90">
        <f>'Subcli Mast CALC (0.1 SCS)'!E70</f>
        <v>1</v>
      </c>
      <c r="F71" s="87">
        <f>'Subcli Mast CALC (0.1 SCS)'!F70</f>
        <v>0</v>
      </c>
      <c r="G71" s="5">
        <f>'Mastitis inputs 0.1'!N84</f>
        <v>6.8325481290390702</v>
      </c>
      <c r="H71" s="59">
        <f>'Incid. mast. by SCS last test'!D65</f>
        <v>6.8325481290390702</v>
      </c>
      <c r="I71" s="60">
        <f t="shared" si="1"/>
        <v>6.8325481290390702</v>
      </c>
      <c r="J71" s="60">
        <f t="shared" si="2"/>
        <v>11.615331819366419</v>
      </c>
      <c r="K71" s="60">
        <f t="shared" si="3"/>
        <v>6.8325481290390702</v>
      </c>
      <c r="L71" s="6"/>
      <c r="M71" s="61">
        <f>(K71/100)*' DATA - Farm inputs'!$C$66</f>
        <v>20.173781605800759</v>
      </c>
    </row>
    <row r="72" spans="2:13" x14ac:dyDescent="0.55000000000000004">
      <c r="B72" s="121"/>
      <c r="C72" s="56">
        <v>5.8</v>
      </c>
      <c r="D72" s="57">
        <f t="shared" si="0"/>
        <v>696440.45063689922</v>
      </c>
      <c r="E72" s="90">
        <f>'Subcli Mast CALC (0.1 SCS)'!E71</f>
        <v>1</v>
      </c>
      <c r="F72" s="87">
        <f>'Subcli Mast CALC (0.1 SCS)'!F71</f>
        <v>0</v>
      </c>
      <c r="G72" s="5">
        <f>'Mastitis inputs 0.1'!N85</f>
        <v>5.3569456255308499</v>
      </c>
      <c r="H72" s="59">
        <f>'Incid. mast. by SCS last test'!D66</f>
        <v>5.3569456255308499</v>
      </c>
      <c r="I72" s="60">
        <f t="shared" si="1"/>
        <v>5.3569456255308499</v>
      </c>
      <c r="J72" s="60">
        <f t="shared" si="2"/>
        <v>9.1068075634024446</v>
      </c>
      <c r="K72" s="60">
        <f t="shared" si="3"/>
        <v>5.3569456255308499</v>
      </c>
      <c r="L72" s="6"/>
      <c r="M72" s="61">
        <f>(K72/100)*' DATA - Farm inputs'!$C$66</f>
        <v>15.816917653942387</v>
      </c>
    </row>
    <row r="73" spans="2:13" x14ac:dyDescent="0.55000000000000004">
      <c r="B73" s="121"/>
      <c r="C73" s="56">
        <v>5.9</v>
      </c>
      <c r="D73" s="57">
        <f t="shared" si="0"/>
        <v>746426.39322944614</v>
      </c>
      <c r="E73" s="90">
        <f>'Subcli Mast CALC (0.1 SCS)'!E72</f>
        <v>1</v>
      </c>
      <c r="F73" s="87">
        <f>'Subcli Mast CALC (0.1 SCS)'!F72</f>
        <v>0</v>
      </c>
      <c r="G73" s="5">
        <f>'Mastitis inputs 0.1'!N86</f>
        <v>5.8817632076679702</v>
      </c>
      <c r="H73" s="59">
        <f>'Incid. mast. by SCS last test'!D67</f>
        <v>5.8817632076679702</v>
      </c>
      <c r="I73" s="60">
        <f t="shared" si="1"/>
        <v>5.8817632076679702</v>
      </c>
      <c r="J73" s="60">
        <f t="shared" si="2"/>
        <v>9.9989974530355497</v>
      </c>
      <c r="K73" s="60">
        <f t="shared" si="3"/>
        <v>5.8817632076679702</v>
      </c>
      <c r="L73" s="6"/>
      <c r="M73" s="61">
        <f>(K73/100)*' DATA - Farm inputs'!$C$66</f>
        <v>17.366494046960447</v>
      </c>
    </row>
    <row r="74" spans="2:13" x14ac:dyDescent="0.55000000000000004">
      <c r="B74" s="121"/>
      <c r="C74" s="56">
        <v>6</v>
      </c>
      <c r="D74" s="57">
        <f t="shared" si="0"/>
        <v>800000</v>
      </c>
      <c r="E74" s="90">
        <f>'Subcli Mast CALC (0.1 SCS)'!E73</f>
        <v>1</v>
      </c>
      <c r="F74" s="87">
        <f>'Subcli Mast CALC (0.1 SCS)'!F73</f>
        <v>0</v>
      </c>
      <c r="G74" s="5">
        <f>'Mastitis inputs 0.1'!N87</f>
        <v>6.8793141968761695</v>
      </c>
      <c r="H74" s="59">
        <f>'Incid. mast. by SCS last test'!D68</f>
        <v>6.8793141968761695</v>
      </c>
      <c r="I74" s="60">
        <f t="shared" si="1"/>
        <v>6.8793141968761695</v>
      </c>
      <c r="J74" s="60">
        <f t="shared" si="2"/>
        <v>11.694834134689488</v>
      </c>
      <c r="K74" s="60">
        <f t="shared" si="3"/>
        <v>6.8793141968761695</v>
      </c>
      <c r="L74" s="6"/>
      <c r="M74" s="61">
        <f>(K74/100)*' DATA - Farm inputs'!$C$66</f>
        <v>20.311863097696577</v>
      </c>
    </row>
    <row r="75" spans="2:13" x14ac:dyDescent="0.55000000000000004">
      <c r="B75" s="121"/>
      <c r="C75" s="56">
        <v>6.1</v>
      </c>
      <c r="D75" s="57">
        <f t="shared" si="0"/>
        <v>857418.77002903435</v>
      </c>
      <c r="E75" s="90">
        <f>'Subcli Mast CALC (0.1 SCS)'!E74</f>
        <v>1</v>
      </c>
      <c r="F75" s="87">
        <f>'Subcli Mast CALC (0.1 SCS)'!F74</f>
        <v>0</v>
      </c>
      <c r="G75" s="5">
        <f>'Mastitis inputs 0.1'!N88</f>
        <v>6.3457432393392494</v>
      </c>
      <c r="H75" s="59">
        <f>'Incid. mast. by SCS last test'!D69</f>
        <v>6.3457432393392494</v>
      </c>
      <c r="I75" s="60">
        <f t="shared" si="1"/>
        <v>6.3457432393392494</v>
      </c>
      <c r="J75" s="60">
        <f t="shared" si="2"/>
        <v>10.787763506876724</v>
      </c>
      <c r="K75" s="60">
        <f t="shared" si="3"/>
        <v>6.3457432393392494</v>
      </c>
      <c r="L75" s="6"/>
      <c r="M75" s="61">
        <f>(K75/100)*' DATA - Farm inputs'!$C$66</f>
        <v>18.736441488473066</v>
      </c>
    </row>
    <row r="76" spans="2:13" x14ac:dyDescent="0.55000000000000004">
      <c r="B76" s="121"/>
      <c r="C76" s="56">
        <v>6.2</v>
      </c>
      <c r="D76" s="57">
        <f t="shared" si="0"/>
        <v>918958.68399762793</v>
      </c>
      <c r="E76" s="90">
        <f>'Subcli Mast CALC (0.1 SCS)'!E75</f>
        <v>1</v>
      </c>
      <c r="F76" s="87">
        <f>'Subcli Mast CALC (0.1 SCS)'!F75</f>
        <v>0</v>
      </c>
      <c r="G76" s="5">
        <f>'Mastitis inputs 0.1'!N89</f>
        <v>7.3065448511792797</v>
      </c>
      <c r="H76" s="59">
        <f>'Incid. mast. by SCS last test'!D70</f>
        <v>7.3065448511792797</v>
      </c>
      <c r="I76" s="60">
        <f t="shared" si="1"/>
        <v>7.3065448511792797</v>
      </c>
      <c r="J76" s="60">
        <f t="shared" si="2"/>
        <v>12.421126247004775</v>
      </c>
      <c r="K76" s="60">
        <f t="shared" si="3"/>
        <v>7.3065448511792797</v>
      </c>
      <c r="L76" s="6"/>
      <c r="M76" s="61">
        <f>(K76/100)*' DATA - Farm inputs'!$C$66</f>
        <v>21.573304327591941</v>
      </c>
    </row>
    <row r="77" spans="2:13" x14ac:dyDescent="0.55000000000000004">
      <c r="B77" s="121"/>
      <c r="C77" s="56">
        <v>6.3</v>
      </c>
      <c r="D77" s="57">
        <f t="shared" si="0"/>
        <v>984915.53067593288</v>
      </c>
      <c r="E77" s="90">
        <f>'Subcli Mast CALC (0.1 SCS)'!E76</f>
        <v>1</v>
      </c>
      <c r="F77" s="87">
        <f>'Subcli Mast CALC (0.1 SCS)'!F76</f>
        <v>0</v>
      </c>
      <c r="G77" s="5">
        <f>'Mastitis inputs 0.1'!N90</f>
        <v>6.7864114690950901</v>
      </c>
      <c r="H77" s="59">
        <f>'Incid. mast. by SCS last test'!D71</f>
        <v>6.7864114690950901</v>
      </c>
      <c r="I77" s="60">
        <f t="shared" si="1"/>
        <v>6.7864114690950901</v>
      </c>
      <c r="J77" s="60">
        <f t="shared" si="2"/>
        <v>11.536899497461652</v>
      </c>
      <c r="K77" s="60">
        <f t="shared" si="3"/>
        <v>6.7864114690950901</v>
      </c>
      <c r="L77" s="6"/>
      <c r="M77" s="61">
        <f>(K77/100)*' DATA - Farm inputs'!$C$66</f>
        <v>20.03755850365016</v>
      </c>
    </row>
    <row r="78" spans="2:13" x14ac:dyDescent="0.55000000000000004">
      <c r="B78" s="121"/>
      <c r="C78" s="56">
        <v>6.4</v>
      </c>
      <c r="D78" s="57">
        <f t="shared" si="0"/>
        <v>1055606.3286183157</v>
      </c>
      <c r="E78" s="90">
        <f>'Subcli Mast CALC (0.1 SCS)'!E77</f>
        <v>1</v>
      </c>
      <c r="F78" s="87">
        <f>'Subcli Mast CALC (0.1 SCS)'!F77</f>
        <v>0</v>
      </c>
      <c r="G78" s="5">
        <f>'Mastitis inputs 0.1'!N91</f>
        <v>7.7592551780443904</v>
      </c>
      <c r="H78" s="59">
        <f>'Incid. mast. by SCS last test'!D72</f>
        <v>7.7592551780443904</v>
      </c>
      <c r="I78" s="60">
        <f t="shared" si="1"/>
        <v>7.7592551780443904</v>
      </c>
      <c r="J78" s="60">
        <f t="shared" si="2"/>
        <v>13.190733802675464</v>
      </c>
      <c r="K78" s="60">
        <f t="shared" si="3"/>
        <v>7.7592551780443904</v>
      </c>
      <c r="L78" s="6"/>
      <c r="M78" s="61">
        <f>(K78/100)*' DATA - Farm inputs'!$C$66</f>
        <v>22.909976838693865</v>
      </c>
    </row>
    <row r="79" spans="2:13" x14ac:dyDescent="0.55000000000000004">
      <c r="B79" s="121"/>
      <c r="C79" s="56">
        <v>6.5</v>
      </c>
      <c r="D79" s="57">
        <f t="shared" si="0"/>
        <v>1131370.8498984759</v>
      </c>
      <c r="E79" s="90">
        <f>'Subcli Mast CALC (0.1 SCS)'!E78</f>
        <v>1</v>
      </c>
      <c r="F79" s="87">
        <f>'Subcli Mast CALC (0.1 SCS)'!F78</f>
        <v>0</v>
      </c>
      <c r="G79" s="5">
        <f>'Mastitis inputs 0.1'!N92</f>
        <v>3.6608377932564697</v>
      </c>
      <c r="H79" s="59">
        <f>'Incid. mast. by SCS last test'!D73</f>
        <v>3.6608377932564697</v>
      </c>
      <c r="I79" s="60">
        <f t="shared" si="1"/>
        <v>3.6608377932564697</v>
      </c>
      <c r="J79" s="60">
        <f t="shared" si="2"/>
        <v>6.2234242485359985</v>
      </c>
      <c r="K79" s="60">
        <f t="shared" si="3"/>
        <v>3.6608377932564697</v>
      </c>
      <c r="L79" s="6"/>
      <c r="M79" s="61">
        <f>(K79/100)*' DATA - Farm inputs'!$C$66</f>
        <v>10.808989668369051</v>
      </c>
    </row>
    <row r="80" spans="2:13" x14ac:dyDescent="0.55000000000000004">
      <c r="B80" s="121"/>
      <c r="C80" s="56">
        <v>6.6</v>
      </c>
      <c r="D80" s="57">
        <f t="shared" ref="D80:D110" si="4">2^(C80-3)*100000</f>
        <v>1212573.2532083185</v>
      </c>
      <c r="E80" s="90">
        <f>'Subcli Mast CALC (0.1 SCS)'!E79</f>
        <v>1</v>
      </c>
      <c r="F80" s="87">
        <f>'Subcli Mast CALC (0.1 SCS)'!F79</f>
        <v>0</v>
      </c>
      <c r="G80" s="5">
        <f>'Mastitis inputs 0.1'!N93</f>
        <v>2.9794998287026302</v>
      </c>
      <c r="H80" s="59">
        <f>'Incid. mast. by SCS last test'!D74</f>
        <v>2.9794998287026302</v>
      </c>
      <c r="I80" s="60">
        <f t="shared" ref="I80:I110" si="5">G80</f>
        <v>2.9794998287026302</v>
      </c>
      <c r="J80" s="60">
        <f t="shared" ref="J80:J110" si="6">I80*$C$9</f>
        <v>5.065149708794471</v>
      </c>
      <c r="K80" s="60">
        <f t="shared" ref="K80:K110" si="7">IF(E80=0,J80,I80)</f>
        <v>2.9794998287026302</v>
      </c>
      <c r="L80" s="6"/>
      <c r="M80" s="61">
        <f>(K80/100)*' DATA - Farm inputs'!$C$66</f>
        <v>8.7972711942273847</v>
      </c>
    </row>
    <row r="81" spans="2:13" x14ac:dyDescent="0.55000000000000004">
      <c r="B81" s="121"/>
      <c r="C81" s="56">
        <v>6.7</v>
      </c>
      <c r="D81" s="57">
        <f t="shared" si="4"/>
        <v>1299603.8341699766</v>
      </c>
      <c r="E81" s="90">
        <f>'Subcli Mast CALC (0.1 SCS)'!E80</f>
        <v>1</v>
      </c>
      <c r="F81" s="87">
        <f>'Subcli Mast CALC (0.1 SCS)'!F80</f>
        <v>0</v>
      </c>
      <c r="G81" s="5">
        <f>'Mastitis inputs 0.1'!N94</f>
        <v>1.8785030217733902</v>
      </c>
      <c r="H81" s="59">
        <f>'Incid. mast. by SCS last test'!D75</f>
        <v>1.8785030217733902</v>
      </c>
      <c r="I81" s="60">
        <f t="shared" si="5"/>
        <v>1.8785030217733902</v>
      </c>
      <c r="J81" s="60">
        <f t="shared" si="6"/>
        <v>3.1934551370147632</v>
      </c>
      <c r="K81" s="60">
        <f t="shared" si="7"/>
        <v>1.8785030217733902</v>
      </c>
      <c r="L81" s="6"/>
      <c r="M81" s="61">
        <f>(K81/100)*' DATA - Farm inputs'!$C$66</f>
        <v>5.5464680220881117</v>
      </c>
    </row>
    <row r="82" spans="2:13" x14ac:dyDescent="0.55000000000000004">
      <c r="B82" s="121"/>
      <c r="C82" s="56">
        <v>6.8</v>
      </c>
      <c r="D82" s="57">
        <f t="shared" si="4"/>
        <v>1392880.9012737984</v>
      </c>
      <c r="E82" s="90">
        <f>'Subcli Mast CALC (0.1 SCS)'!E81</f>
        <v>1</v>
      </c>
      <c r="F82" s="87">
        <f>'Subcli Mast CALC (0.1 SCS)'!F81</f>
        <v>0</v>
      </c>
      <c r="G82" s="5">
        <f>'Mastitis inputs 0.1'!N95</f>
        <v>2.9334925210041201</v>
      </c>
      <c r="H82" s="59">
        <f>'Incid. mast. by SCS last test'!D76</f>
        <v>2.9334925210041201</v>
      </c>
      <c r="I82" s="60">
        <f t="shared" si="5"/>
        <v>2.9334925210041201</v>
      </c>
      <c r="J82" s="60">
        <f t="shared" si="6"/>
        <v>4.986937285707004</v>
      </c>
      <c r="K82" s="60">
        <f t="shared" si="7"/>
        <v>2.9334925210041201</v>
      </c>
      <c r="L82" s="6"/>
      <c r="M82" s="61">
        <f>(K82/100)*' DATA - Farm inputs'!$C$66</f>
        <v>8.6614300175167642</v>
      </c>
    </row>
    <row r="83" spans="2:13" x14ac:dyDescent="0.55000000000000004">
      <c r="B83" s="121"/>
      <c r="C83" s="56">
        <v>6.9</v>
      </c>
      <c r="D83" s="57">
        <f t="shared" si="4"/>
        <v>1492852.7864588923</v>
      </c>
      <c r="E83" s="90">
        <f>'Subcli Mast CALC (0.1 SCS)'!E82</f>
        <v>1</v>
      </c>
      <c r="F83" s="87">
        <f>'Subcli Mast CALC (0.1 SCS)'!F82</f>
        <v>0</v>
      </c>
      <c r="G83" s="5">
        <f>'Mastitis inputs 0.1'!N96</f>
        <v>2.8777894118248999</v>
      </c>
      <c r="H83" s="59">
        <f>'Incid. mast. by SCS last test'!D77</f>
        <v>2.8777894118248999</v>
      </c>
      <c r="I83" s="60">
        <f t="shared" si="5"/>
        <v>2.8777894118248999</v>
      </c>
      <c r="J83" s="60">
        <f t="shared" si="6"/>
        <v>4.8922420001023301</v>
      </c>
      <c r="K83" s="60">
        <f t="shared" si="7"/>
        <v>2.8777894118248999</v>
      </c>
      <c r="L83" s="6"/>
      <c r="M83" s="61">
        <f>(K83/100)*' DATA - Farm inputs'!$C$66</f>
        <v>8.4969610173541987</v>
      </c>
    </row>
    <row r="84" spans="2:13" x14ac:dyDescent="0.55000000000000004">
      <c r="B84" s="121"/>
      <c r="C84" s="56">
        <v>7</v>
      </c>
      <c r="D84" s="57">
        <f t="shared" si="4"/>
        <v>1600000</v>
      </c>
      <c r="E84" s="90">
        <f>'Subcli Mast CALC (0.1 SCS)'!E83</f>
        <v>1</v>
      </c>
      <c r="F84" s="87">
        <f>'Subcli Mast CALC (0.1 SCS)'!F83</f>
        <v>0</v>
      </c>
      <c r="G84" s="5">
        <f>'Mastitis inputs 0.1'!N97</f>
        <v>3.4743420836086001</v>
      </c>
      <c r="H84" s="59">
        <f>'Incid. mast. by SCS last test'!D78</f>
        <v>3.4743420836086001</v>
      </c>
      <c r="I84" s="60">
        <f t="shared" si="5"/>
        <v>3.4743420836086001</v>
      </c>
      <c r="J84" s="60">
        <f t="shared" si="6"/>
        <v>5.9063815421346204</v>
      </c>
      <c r="K84" s="60">
        <f t="shared" si="7"/>
        <v>3.4743420836086001</v>
      </c>
      <c r="L84" s="6"/>
      <c r="M84" s="61">
        <f>(K84/100)*' DATA - Farm inputs'!$C$66</f>
        <v>10.258342436062753</v>
      </c>
    </row>
    <row r="85" spans="2:13" x14ac:dyDescent="0.55000000000000004">
      <c r="B85" s="121"/>
      <c r="C85" s="56">
        <v>7.1</v>
      </c>
      <c r="D85" s="57">
        <f t="shared" si="4"/>
        <v>1714837.5400580682</v>
      </c>
      <c r="E85" s="90">
        <f>'Subcli Mast CALC (0.1 SCS)'!E84</f>
        <v>1</v>
      </c>
      <c r="F85" s="87">
        <f>'Subcli Mast CALC (0.1 SCS)'!F84</f>
        <v>0</v>
      </c>
      <c r="G85" s="5">
        <f>'Mastitis inputs 0.1'!N98</f>
        <v>3.1019313282670402</v>
      </c>
      <c r="H85" s="59">
        <f>'Incid. mast. by SCS last test'!D79</f>
        <v>3.1019313282670402</v>
      </c>
      <c r="I85" s="60">
        <f t="shared" si="5"/>
        <v>3.1019313282670402</v>
      </c>
      <c r="J85" s="60">
        <f t="shared" si="6"/>
        <v>5.2732832580539686</v>
      </c>
      <c r="K85" s="60">
        <f t="shared" si="7"/>
        <v>3.1019313282670402</v>
      </c>
      <c r="L85" s="6"/>
      <c r="M85" s="61">
        <f>(K85/100)*' DATA - Farm inputs'!$C$66</f>
        <v>9.1587624398412615</v>
      </c>
    </row>
    <row r="86" spans="2:13" x14ac:dyDescent="0.55000000000000004">
      <c r="B86" s="121"/>
      <c r="C86" s="56">
        <v>7.2</v>
      </c>
      <c r="D86" s="57">
        <f t="shared" si="4"/>
        <v>1837917.3679952559</v>
      </c>
      <c r="E86" s="90">
        <f>'Subcli Mast CALC (0.1 SCS)'!E85</f>
        <v>1</v>
      </c>
      <c r="F86" s="87">
        <f>'Subcli Mast CALC (0.1 SCS)'!F85</f>
        <v>0</v>
      </c>
      <c r="G86" s="5">
        <f>'Mastitis inputs 0.1'!N99</f>
        <v>3.1019313282670402</v>
      </c>
      <c r="H86" s="59">
        <f>'Incid. mast. by SCS last test'!D80</f>
        <v>3.1019313282670402</v>
      </c>
      <c r="I86" s="60">
        <f t="shared" si="5"/>
        <v>3.1019313282670402</v>
      </c>
      <c r="J86" s="60">
        <f t="shared" si="6"/>
        <v>5.2732832580539686</v>
      </c>
      <c r="K86" s="60">
        <f t="shared" si="7"/>
        <v>3.1019313282670402</v>
      </c>
      <c r="L86" s="6"/>
      <c r="M86" s="61">
        <f>(K86/100)*' DATA - Farm inputs'!$C$66</f>
        <v>9.1587624398412615</v>
      </c>
    </row>
    <row r="87" spans="2:13" x14ac:dyDescent="0.55000000000000004">
      <c r="B87" s="121"/>
      <c r="C87" s="56">
        <v>7.3</v>
      </c>
      <c r="D87" s="57">
        <f t="shared" si="4"/>
        <v>1969831.061351866</v>
      </c>
      <c r="E87" s="90">
        <f>'Subcli Mast CALC (0.1 SCS)'!E86</f>
        <v>1</v>
      </c>
      <c r="F87" s="87">
        <f>'Subcli Mast CALC (0.1 SCS)'!F86</f>
        <v>0</v>
      </c>
      <c r="G87" s="5">
        <f>'Mastitis inputs 0.1'!N100</f>
        <v>3.1019313282670402</v>
      </c>
      <c r="H87" s="59">
        <f>'Incid. mast. by SCS last test'!D81</f>
        <v>3.1019313282670402</v>
      </c>
      <c r="I87" s="60">
        <f t="shared" si="5"/>
        <v>3.1019313282670402</v>
      </c>
      <c r="J87" s="60">
        <f t="shared" si="6"/>
        <v>5.2732832580539686</v>
      </c>
      <c r="K87" s="60">
        <f t="shared" si="7"/>
        <v>3.1019313282670402</v>
      </c>
      <c r="L87" s="6"/>
      <c r="M87" s="61">
        <f>(K87/100)*' DATA - Farm inputs'!$C$66</f>
        <v>9.1587624398412615</v>
      </c>
    </row>
    <row r="88" spans="2:13" x14ac:dyDescent="0.55000000000000004">
      <c r="B88" s="121"/>
      <c r="C88" s="56">
        <v>7.4</v>
      </c>
      <c r="D88" s="57">
        <f t="shared" si="4"/>
        <v>2111212.6572366306</v>
      </c>
      <c r="E88" s="90">
        <f>'Subcli Mast CALC (0.1 SCS)'!E87</f>
        <v>1</v>
      </c>
      <c r="F88" s="87">
        <f>'Subcli Mast CALC (0.1 SCS)'!F87</f>
        <v>0</v>
      </c>
      <c r="G88" s="5">
        <f>'Mastitis inputs 0.1'!N101</f>
        <v>3.1019313282670402</v>
      </c>
      <c r="H88" s="59">
        <f>'Incid. mast. by SCS last test'!D82</f>
        <v>3.1019313282670402</v>
      </c>
      <c r="I88" s="60">
        <f t="shared" si="5"/>
        <v>3.1019313282670402</v>
      </c>
      <c r="J88" s="60">
        <f t="shared" si="6"/>
        <v>5.2732832580539686</v>
      </c>
      <c r="K88" s="60">
        <f t="shared" si="7"/>
        <v>3.1019313282670402</v>
      </c>
      <c r="L88" s="6"/>
      <c r="M88" s="61">
        <f>(K88/100)*' DATA - Farm inputs'!$C$66</f>
        <v>9.1587624398412615</v>
      </c>
    </row>
    <row r="89" spans="2:13" x14ac:dyDescent="0.55000000000000004">
      <c r="B89" s="121"/>
      <c r="C89" s="56">
        <v>7.5</v>
      </c>
      <c r="D89" s="57">
        <f t="shared" si="4"/>
        <v>2262741.6997969518</v>
      </c>
      <c r="E89" s="90">
        <f>'Subcli Mast CALC (0.1 SCS)'!E88</f>
        <v>1</v>
      </c>
      <c r="F89" s="87">
        <f>'Subcli Mast CALC (0.1 SCS)'!F88</f>
        <v>0</v>
      </c>
      <c r="G89" s="5">
        <f>'Mastitis inputs 0.1'!N102</f>
        <v>3.1019313282670402</v>
      </c>
      <c r="H89" s="59">
        <f>'Incid. mast. by SCS last test'!D83</f>
        <v>3.1019313282670402</v>
      </c>
      <c r="I89" s="60">
        <f t="shared" si="5"/>
        <v>3.1019313282670402</v>
      </c>
      <c r="J89" s="60">
        <f t="shared" si="6"/>
        <v>5.2732832580539686</v>
      </c>
      <c r="K89" s="60">
        <f t="shared" si="7"/>
        <v>3.1019313282670402</v>
      </c>
      <c r="L89" s="6"/>
      <c r="M89" s="61">
        <f>(K89/100)*' DATA - Farm inputs'!$C$66</f>
        <v>9.1587624398412615</v>
      </c>
    </row>
    <row r="90" spans="2:13" x14ac:dyDescent="0.55000000000000004">
      <c r="B90" s="121"/>
      <c r="C90" s="56">
        <v>7.6</v>
      </c>
      <c r="D90" s="57">
        <f t="shared" si="4"/>
        <v>2425146.5064166356</v>
      </c>
      <c r="E90" s="90">
        <f>'Subcli Mast CALC (0.1 SCS)'!E89</f>
        <v>1</v>
      </c>
      <c r="F90" s="87">
        <f>'Subcli Mast CALC (0.1 SCS)'!F89</f>
        <v>0</v>
      </c>
      <c r="G90" s="5">
        <f>'Mastitis inputs 0.1'!N103</f>
        <v>3.1019313282670402</v>
      </c>
      <c r="H90" s="59">
        <f>'Incid. mast. by SCS last test'!D84</f>
        <v>3.1019313282670402</v>
      </c>
      <c r="I90" s="60">
        <f t="shared" si="5"/>
        <v>3.1019313282670402</v>
      </c>
      <c r="J90" s="60">
        <f t="shared" si="6"/>
        <v>5.2732832580539686</v>
      </c>
      <c r="K90" s="60">
        <f t="shared" si="7"/>
        <v>3.1019313282670402</v>
      </c>
      <c r="L90" s="6"/>
      <c r="M90" s="61">
        <f>(K90/100)*' DATA - Farm inputs'!$C$66</f>
        <v>9.1587624398412615</v>
      </c>
    </row>
    <row r="91" spans="2:13" x14ac:dyDescent="0.55000000000000004">
      <c r="B91" s="121"/>
      <c r="C91" s="56">
        <v>7.7</v>
      </c>
      <c r="D91" s="57">
        <f t="shared" si="4"/>
        <v>2599207.6683399533</v>
      </c>
      <c r="E91" s="90">
        <f>'Subcli Mast CALC (0.1 SCS)'!E90</f>
        <v>1</v>
      </c>
      <c r="F91" s="87">
        <f>'Subcli Mast CALC (0.1 SCS)'!F90</f>
        <v>0</v>
      </c>
      <c r="G91" s="5">
        <f>'Mastitis inputs 0.1'!N104</f>
        <v>3.1019313282670402</v>
      </c>
      <c r="H91" s="59">
        <f>'Incid. mast. by SCS last test'!D85</f>
        <v>3.1019313282670402</v>
      </c>
      <c r="I91" s="60">
        <f t="shared" si="5"/>
        <v>3.1019313282670402</v>
      </c>
      <c r="J91" s="60">
        <f t="shared" si="6"/>
        <v>5.2732832580539686</v>
      </c>
      <c r="K91" s="60">
        <f t="shared" si="7"/>
        <v>3.1019313282670402</v>
      </c>
      <c r="L91" s="6"/>
      <c r="M91" s="61">
        <f>(K91/100)*' DATA - Farm inputs'!$C$66</f>
        <v>9.1587624398412615</v>
      </c>
    </row>
    <row r="92" spans="2:13" x14ac:dyDescent="0.55000000000000004">
      <c r="B92" s="121"/>
      <c r="C92" s="56">
        <v>7.8</v>
      </c>
      <c r="D92" s="57">
        <f t="shared" si="4"/>
        <v>2785761.8025475973</v>
      </c>
      <c r="E92" s="90">
        <f>'Subcli Mast CALC (0.1 SCS)'!E91</f>
        <v>1</v>
      </c>
      <c r="F92" s="87">
        <f>'Subcli Mast CALC (0.1 SCS)'!F91</f>
        <v>0</v>
      </c>
      <c r="G92" s="5">
        <f>'Mastitis inputs 0.1'!N105</f>
        <v>3.1019313282670402</v>
      </c>
      <c r="H92" s="59">
        <f>'Incid. mast. by SCS last test'!D86</f>
        <v>3.1019313282670402</v>
      </c>
      <c r="I92" s="60">
        <f t="shared" si="5"/>
        <v>3.1019313282670402</v>
      </c>
      <c r="J92" s="60">
        <f t="shared" si="6"/>
        <v>5.2732832580539686</v>
      </c>
      <c r="K92" s="60">
        <f t="shared" si="7"/>
        <v>3.1019313282670402</v>
      </c>
      <c r="L92" s="6"/>
      <c r="M92" s="61">
        <f>(K92/100)*' DATA - Farm inputs'!$C$66</f>
        <v>9.1587624398412615</v>
      </c>
    </row>
    <row r="93" spans="2:13" x14ac:dyDescent="0.55000000000000004">
      <c r="B93" s="121"/>
      <c r="C93" s="56">
        <v>7.9</v>
      </c>
      <c r="D93" s="57">
        <f t="shared" si="4"/>
        <v>2985705.5729177836</v>
      </c>
      <c r="E93" s="90">
        <f>'Subcli Mast CALC (0.1 SCS)'!E92</f>
        <v>1</v>
      </c>
      <c r="F93" s="87">
        <f>'Subcli Mast CALC (0.1 SCS)'!F92</f>
        <v>0</v>
      </c>
      <c r="G93" s="5">
        <f>'Mastitis inputs 0.1'!N106</f>
        <v>3.1019313282670402</v>
      </c>
      <c r="H93" s="59">
        <f>'Incid. mast. by SCS last test'!D87</f>
        <v>3.1019313282670402</v>
      </c>
      <c r="I93" s="60">
        <f t="shared" si="5"/>
        <v>3.1019313282670402</v>
      </c>
      <c r="J93" s="60">
        <f t="shared" si="6"/>
        <v>5.2732832580539686</v>
      </c>
      <c r="K93" s="60">
        <f t="shared" si="7"/>
        <v>3.1019313282670402</v>
      </c>
      <c r="L93" s="6"/>
      <c r="M93" s="61">
        <f>(K93/100)*' DATA - Farm inputs'!$C$66</f>
        <v>9.1587624398412615</v>
      </c>
    </row>
    <row r="94" spans="2:13" x14ac:dyDescent="0.55000000000000004">
      <c r="B94" s="121"/>
      <c r="C94" s="56">
        <v>8</v>
      </c>
      <c r="D94" s="57">
        <f t="shared" si="4"/>
        <v>3200000</v>
      </c>
      <c r="E94" s="90">
        <f>'Subcli Mast CALC (0.1 SCS)'!E93</f>
        <v>1</v>
      </c>
      <c r="F94" s="87">
        <f>'Subcli Mast CALC (0.1 SCS)'!F93</f>
        <v>0</v>
      </c>
      <c r="G94" s="5">
        <f>'Mastitis inputs 0.1'!N107</f>
        <v>3.1019313282670402</v>
      </c>
      <c r="H94" s="59">
        <f>'Incid. mast. by SCS last test'!D88</f>
        <v>3.1019313282670402</v>
      </c>
      <c r="I94" s="60">
        <f t="shared" si="5"/>
        <v>3.1019313282670402</v>
      </c>
      <c r="J94" s="60">
        <f t="shared" si="6"/>
        <v>5.2732832580539686</v>
      </c>
      <c r="K94" s="60">
        <f t="shared" si="7"/>
        <v>3.1019313282670402</v>
      </c>
      <c r="L94" s="6"/>
      <c r="M94" s="61">
        <f>(K94/100)*' DATA - Farm inputs'!$C$66</f>
        <v>9.1587624398412615</v>
      </c>
    </row>
    <row r="95" spans="2:13" x14ac:dyDescent="0.55000000000000004">
      <c r="B95" s="121"/>
      <c r="C95" s="56">
        <v>8.1</v>
      </c>
      <c r="D95" s="57">
        <f t="shared" si="4"/>
        <v>3429675.0801161365</v>
      </c>
      <c r="E95" s="90">
        <f>'Subcli Mast CALC (0.1 SCS)'!E94</f>
        <v>1</v>
      </c>
      <c r="F95" s="87">
        <f>'Subcli Mast CALC (0.1 SCS)'!F94</f>
        <v>0</v>
      </c>
      <c r="G95" s="5">
        <f>'Mastitis inputs 0.1'!N108</f>
        <v>3.1019313282670402</v>
      </c>
      <c r="H95" s="59">
        <f>'Incid. mast. by SCS last test'!D89</f>
        <v>3.1019313282670402</v>
      </c>
      <c r="I95" s="60">
        <f t="shared" si="5"/>
        <v>3.1019313282670402</v>
      </c>
      <c r="J95" s="60">
        <f t="shared" si="6"/>
        <v>5.2732832580539686</v>
      </c>
      <c r="K95" s="60">
        <f t="shared" si="7"/>
        <v>3.1019313282670402</v>
      </c>
      <c r="L95" s="6"/>
      <c r="M95" s="61">
        <f>(K95/100)*' DATA - Farm inputs'!$C$66</f>
        <v>9.1587624398412615</v>
      </c>
    </row>
    <row r="96" spans="2:13" x14ac:dyDescent="0.55000000000000004">
      <c r="B96" s="121"/>
      <c r="C96" s="56">
        <v>8.1999999999999993</v>
      </c>
      <c r="D96" s="57">
        <f t="shared" si="4"/>
        <v>3675834.7359905103</v>
      </c>
      <c r="E96" s="90">
        <f>'Subcli Mast CALC (0.1 SCS)'!E95</f>
        <v>1</v>
      </c>
      <c r="F96" s="87">
        <f>'Subcli Mast CALC (0.1 SCS)'!F95</f>
        <v>0</v>
      </c>
      <c r="G96" s="5">
        <f>'Mastitis inputs 0.1'!N109</f>
        <v>3.1019313282670402</v>
      </c>
      <c r="H96" s="59">
        <f>'Incid. mast. by SCS last test'!D90</f>
        <v>3.1019313282670402</v>
      </c>
      <c r="I96" s="60">
        <f t="shared" si="5"/>
        <v>3.1019313282670402</v>
      </c>
      <c r="J96" s="60">
        <f t="shared" si="6"/>
        <v>5.2732832580539686</v>
      </c>
      <c r="K96" s="60">
        <f t="shared" si="7"/>
        <v>3.1019313282670402</v>
      </c>
      <c r="L96" s="6"/>
      <c r="M96" s="61">
        <f>(K96/100)*' DATA - Farm inputs'!$C$66</f>
        <v>9.1587624398412615</v>
      </c>
    </row>
    <row r="97" spans="2:13" x14ac:dyDescent="0.55000000000000004">
      <c r="B97" s="121"/>
      <c r="C97" s="56">
        <v>8.3000000000000007</v>
      </c>
      <c r="D97" s="57">
        <f t="shared" si="4"/>
        <v>3939662.1227037334</v>
      </c>
      <c r="E97" s="90">
        <f>'Subcli Mast CALC (0.1 SCS)'!E96</f>
        <v>1</v>
      </c>
      <c r="F97" s="87">
        <f>'Subcli Mast CALC (0.1 SCS)'!F96</f>
        <v>0</v>
      </c>
      <c r="G97" s="5">
        <f>'Mastitis inputs 0.1'!N110</f>
        <v>3.1019313282670402</v>
      </c>
      <c r="H97" s="59">
        <f>'Incid. mast. by SCS last test'!D91</f>
        <v>3.1019313282670402</v>
      </c>
      <c r="I97" s="60">
        <f t="shared" si="5"/>
        <v>3.1019313282670402</v>
      </c>
      <c r="J97" s="60">
        <f t="shared" si="6"/>
        <v>5.2732832580539686</v>
      </c>
      <c r="K97" s="60">
        <f t="shared" si="7"/>
        <v>3.1019313282670402</v>
      </c>
      <c r="L97" s="6"/>
      <c r="M97" s="61">
        <f>(K97/100)*' DATA - Farm inputs'!$C$66</f>
        <v>9.1587624398412615</v>
      </c>
    </row>
    <row r="98" spans="2:13" x14ac:dyDescent="0.55000000000000004">
      <c r="B98" s="121"/>
      <c r="C98" s="56">
        <v>8.4</v>
      </c>
      <c r="D98" s="57">
        <f t="shared" si="4"/>
        <v>4222425.3144732611</v>
      </c>
      <c r="E98" s="90">
        <f>'Subcli Mast CALC (0.1 SCS)'!E97</f>
        <v>1</v>
      </c>
      <c r="F98" s="87">
        <f>'Subcli Mast CALC (0.1 SCS)'!F97</f>
        <v>0</v>
      </c>
      <c r="G98" s="5">
        <f>'Mastitis inputs 0.1'!N111</f>
        <v>3.1019313282670402</v>
      </c>
      <c r="H98" s="59">
        <f>'Incid. mast. by SCS last test'!D92</f>
        <v>3.1019313282670402</v>
      </c>
      <c r="I98" s="60">
        <f t="shared" si="5"/>
        <v>3.1019313282670402</v>
      </c>
      <c r="J98" s="60">
        <f t="shared" si="6"/>
        <v>5.2732832580539686</v>
      </c>
      <c r="K98" s="60">
        <f t="shared" si="7"/>
        <v>3.1019313282670402</v>
      </c>
      <c r="L98" s="6"/>
      <c r="M98" s="61">
        <f>(K98/100)*' DATA - Farm inputs'!$C$66</f>
        <v>9.1587624398412615</v>
      </c>
    </row>
    <row r="99" spans="2:13" x14ac:dyDescent="0.55000000000000004">
      <c r="B99" s="121"/>
      <c r="C99" s="56">
        <v>8.5</v>
      </c>
      <c r="D99" s="57">
        <f t="shared" si="4"/>
        <v>4525483.3995939046</v>
      </c>
      <c r="E99" s="90">
        <f>'Subcli Mast CALC (0.1 SCS)'!E98</f>
        <v>1</v>
      </c>
      <c r="F99" s="87">
        <f>'Subcli Mast CALC (0.1 SCS)'!F98</f>
        <v>0</v>
      </c>
      <c r="G99" s="5">
        <f>'Mastitis inputs 0.1'!N112</f>
        <v>3.1019313282670402</v>
      </c>
      <c r="H99" s="59">
        <f>'Incid. mast. by SCS last test'!D93</f>
        <v>3.1019313282670402</v>
      </c>
      <c r="I99" s="60">
        <f t="shared" si="5"/>
        <v>3.1019313282670402</v>
      </c>
      <c r="J99" s="60">
        <f t="shared" si="6"/>
        <v>5.2732832580539686</v>
      </c>
      <c r="K99" s="60">
        <f t="shared" si="7"/>
        <v>3.1019313282670402</v>
      </c>
      <c r="L99" s="6"/>
      <c r="M99" s="61">
        <f>(K99/100)*' DATA - Farm inputs'!$C$66</f>
        <v>9.1587624398412615</v>
      </c>
    </row>
    <row r="100" spans="2:13" x14ac:dyDescent="0.55000000000000004">
      <c r="B100" s="121"/>
      <c r="C100" s="56">
        <v>8.6</v>
      </c>
      <c r="D100" s="57">
        <f t="shared" si="4"/>
        <v>4850293.0128332721</v>
      </c>
      <c r="E100" s="90">
        <f>'Subcli Mast CALC (0.1 SCS)'!E99</f>
        <v>1</v>
      </c>
      <c r="F100" s="87">
        <f>'Subcli Mast CALC (0.1 SCS)'!F99</f>
        <v>0</v>
      </c>
      <c r="G100" s="5">
        <f>'Mastitis inputs 0.1'!N113</f>
        <v>3.1019313282670402</v>
      </c>
      <c r="H100" s="59">
        <f>'Incid. mast. by SCS last test'!D94</f>
        <v>3.1019313282670402</v>
      </c>
      <c r="I100" s="60">
        <f t="shared" si="5"/>
        <v>3.1019313282670402</v>
      </c>
      <c r="J100" s="60">
        <f t="shared" si="6"/>
        <v>5.2732832580539686</v>
      </c>
      <c r="K100" s="60">
        <f t="shared" si="7"/>
        <v>3.1019313282670402</v>
      </c>
      <c r="L100" s="6"/>
      <c r="M100" s="61">
        <f>(K100/100)*' DATA - Farm inputs'!$C$66</f>
        <v>9.1587624398412615</v>
      </c>
    </row>
    <row r="101" spans="2:13" x14ac:dyDescent="0.55000000000000004">
      <c r="B101" s="121"/>
      <c r="C101" s="56">
        <v>8.6999999999999993</v>
      </c>
      <c r="D101" s="57">
        <f t="shared" si="4"/>
        <v>5198415.3366799029</v>
      </c>
      <c r="E101" s="90">
        <f>'Subcli Mast CALC (0.1 SCS)'!E100</f>
        <v>1</v>
      </c>
      <c r="F101" s="87">
        <f>'Subcli Mast CALC (0.1 SCS)'!F100</f>
        <v>0</v>
      </c>
      <c r="G101" s="5">
        <f>'Mastitis inputs 0.1'!N114</f>
        <v>3.1019313282670402</v>
      </c>
      <c r="H101" s="59">
        <f>'Incid. mast. by SCS last test'!D95</f>
        <v>3.1019313282670402</v>
      </c>
      <c r="I101" s="60">
        <f t="shared" si="5"/>
        <v>3.1019313282670402</v>
      </c>
      <c r="J101" s="60">
        <f t="shared" si="6"/>
        <v>5.2732832580539686</v>
      </c>
      <c r="K101" s="60">
        <f t="shared" si="7"/>
        <v>3.1019313282670402</v>
      </c>
      <c r="L101" s="6"/>
      <c r="M101" s="61">
        <f>(K101/100)*' DATA - Farm inputs'!$C$66</f>
        <v>9.1587624398412615</v>
      </c>
    </row>
    <row r="102" spans="2:13" x14ac:dyDescent="0.55000000000000004">
      <c r="B102" s="121"/>
      <c r="C102" s="56">
        <v>8.8000000000000007</v>
      </c>
      <c r="D102" s="57">
        <f t="shared" si="4"/>
        <v>5571523.6050951974</v>
      </c>
      <c r="E102" s="90">
        <f>'Subcli Mast CALC (0.1 SCS)'!E101</f>
        <v>1</v>
      </c>
      <c r="F102" s="87">
        <f>'Subcli Mast CALC (0.1 SCS)'!F101</f>
        <v>0</v>
      </c>
      <c r="G102" s="5">
        <f>'Mastitis inputs 0.1'!N115</f>
        <v>3.1019313282670402</v>
      </c>
      <c r="H102" s="59">
        <f>'Incid. mast. by SCS last test'!D96</f>
        <v>3.1019313282670402</v>
      </c>
      <c r="I102" s="60">
        <f t="shared" si="5"/>
        <v>3.1019313282670402</v>
      </c>
      <c r="J102" s="60">
        <f t="shared" si="6"/>
        <v>5.2732832580539686</v>
      </c>
      <c r="K102" s="60">
        <f t="shared" si="7"/>
        <v>3.1019313282670402</v>
      </c>
      <c r="L102" s="6"/>
      <c r="M102" s="61">
        <f>(K102/100)*' DATA - Farm inputs'!$C$66</f>
        <v>9.1587624398412615</v>
      </c>
    </row>
    <row r="103" spans="2:13" x14ac:dyDescent="0.55000000000000004">
      <c r="B103" s="121"/>
      <c r="C103" s="56">
        <v>8.9</v>
      </c>
      <c r="D103" s="57">
        <f t="shared" si="4"/>
        <v>5971411.1458355701</v>
      </c>
      <c r="E103" s="90">
        <f>'Subcli Mast CALC (0.1 SCS)'!E102</f>
        <v>1</v>
      </c>
      <c r="F103" s="87">
        <f>'Subcli Mast CALC (0.1 SCS)'!F102</f>
        <v>0</v>
      </c>
      <c r="G103" s="5">
        <f>'Mastitis inputs 0.1'!N116</f>
        <v>3.1019313282670402</v>
      </c>
      <c r="H103" s="59">
        <f>'Incid. mast. by SCS last test'!D97</f>
        <v>3.1019313282670402</v>
      </c>
      <c r="I103" s="60">
        <f t="shared" si="5"/>
        <v>3.1019313282670402</v>
      </c>
      <c r="J103" s="60">
        <f t="shared" si="6"/>
        <v>5.2732832580539686</v>
      </c>
      <c r="K103" s="60">
        <f t="shared" si="7"/>
        <v>3.1019313282670402</v>
      </c>
      <c r="L103" s="6"/>
      <c r="M103" s="61">
        <f>(K103/100)*' DATA - Farm inputs'!$C$66</f>
        <v>9.1587624398412615</v>
      </c>
    </row>
    <row r="104" spans="2:13" x14ac:dyDescent="0.55000000000000004">
      <c r="B104" s="121"/>
      <c r="C104" s="56">
        <v>9</v>
      </c>
      <c r="D104" s="57">
        <f t="shared" si="4"/>
        <v>6400000</v>
      </c>
      <c r="E104" s="90">
        <f>'Subcli Mast CALC (0.1 SCS)'!E103</f>
        <v>1</v>
      </c>
      <c r="F104" s="87">
        <f>'Subcli Mast CALC (0.1 SCS)'!F103</f>
        <v>0</v>
      </c>
      <c r="G104" s="5">
        <f>'Mastitis inputs 0.1'!N117</f>
        <v>3.1019313282670402</v>
      </c>
      <c r="H104" s="59">
        <f>'Incid. mast. by SCS last test'!D98</f>
        <v>3.1019313282670402</v>
      </c>
      <c r="I104" s="60">
        <f t="shared" si="5"/>
        <v>3.1019313282670402</v>
      </c>
      <c r="J104" s="60">
        <f t="shared" si="6"/>
        <v>5.2732832580539686</v>
      </c>
      <c r="K104" s="60">
        <f t="shared" si="7"/>
        <v>3.1019313282670402</v>
      </c>
      <c r="L104" s="6"/>
      <c r="M104" s="61">
        <f>(K104/100)*' DATA - Farm inputs'!$C$66</f>
        <v>9.1587624398412615</v>
      </c>
    </row>
    <row r="105" spans="2:13" x14ac:dyDescent="0.55000000000000004">
      <c r="B105" s="121"/>
      <c r="C105" s="56">
        <v>9.1</v>
      </c>
      <c r="D105" s="57">
        <f t="shared" si="4"/>
        <v>6859350.1602322729</v>
      </c>
      <c r="E105" s="90">
        <f>'Subcli Mast CALC (0.1 SCS)'!E104</f>
        <v>1</v>
      </c>
      <c r="F105" s="87">
        <f>'Subcli Mast CALC (0.1 SCS)'!F104</f>
        <v>0</v>
      </c>
      <c r="G105" s="5">
        <f>'Mastitis inputs 0.1'!N118</f>
        <v>3.1019313282670402</v>
      </c>
      <c r="H105" s="59">
        <f>'Incid. mast. by SCS last test'!D99</f>
        <v>3.1019313282670402</v>
      </c>
      <c r="I105" s="60">
        <f t="shared" si="5"/>
        <v>3.1019313282670402</v>
      </c>
      <c r="J105" s="60">
        <f t="shared" si="6"/>
        <v>5.2732832580539686</v>
      </c>
      <c r="K105" s="60">
        <f t="shared" si="7"/>
        <v>3.1019313282670402</v>
      </c>
      <c r="L105" s="6"/>
      <c r="M105" s="61">
        <f>(K105/100)*' DATA - Farm inputs'!$C$66</f>
        <v>9.1587624398412615</v>
      </c>
    </row>
    <row r="106" spans="2:13" x14ac:dyDescent="0.55000000000000004">
      <c r="B106" s="121"/>
      <c r="C106" s="56">
        <v>9.1999999999999993</v>
      </c>
      <c r="D106" s="57">
        <f t="shared" si="4"/>
        <v>7351669.4719810216</v>
      </c>
      <c r="E106" s="90">
        <f>'Subcli Mast CALC (0.1 SCS)'!E105</f>
        <v>1</v>
      </c>
      <c r="F106" s="87">
        <f>'Subcli Mast CALC (0.1 SCS)'!F105</f>
        <v>0</v>
      </c>
      <c r="G106" s="5">
        <f>'Mastitis inputs 0.1'!N119</f>
        <v>3.1019313282670402</v>
      </c>
      <c r="H106" s="59">
        <f>'Incid. mast. by SCS last test'!D100</f>
        <v>3.1019313282670402</v>
      </c>
      <c r="I106" s="60">
        <f t="shared" si="5"/>
        <v>3.1019313282670402</v>
      </c>
      <c r="J106" s="60">
        <f t="shared" si="6"/>
        <v>5.2732832580539686</v>
      </c>
      <c r="K106" s="60">
        <f t="shared" si="7"/>
        <v>3.1019313282670402</v>
      </c>
      <c r="L106" s="6"/>
      <c r="M106" s="61">
        <f>(K106/100)*' DATA - Farm inputs'!$C$66</f>
        <v>9.1587624398412615</v>
      </c>
    </row>
    <row r="107" spans="2:13" x14ac:dyDescent="0.55000000000000004">
      <c r="B107" s="121"/>
      <c r="C107" s="56">
        <v>9.3000000000000007</v>
      </c>
      <c r="D107" s="57">
        <f t="shared" si="4"/>
        <v>7879324.2454074686</v>
      </c>
      <c r="E107" s="90">
        <f>'Subcli Mast CALC (0.1 SCS)'!E106</f>
        <v>1</v>
      </c>
      <c r="F107" s="87">
        <f>'Subcli Mast CALC (0.1 SCS)'!F106</f>
        <v>0</v>
      </c>
      <c r="G107" s="5">
        <f>'Mastitis inputs 0.1'!N120</f>
        <v>3.1019313282670402</v>
      </c>
      <c r="H107" s="59">
        <f>'Incid. mast. by SCS last test'!D101</f>
        <v>3.1019313282670402</v>
      </c>
      <c r="I107" s="60">
        <f t="shared" si="5"/>
        <v>3.1019313282670402</v>
      </c>
      <c r="J107" s="60">
        <f t="shared" si="6"/>
        <v>5.2732832580539686</v>
      </c>
      <c r="K107" s="60">
        <f t="shared" si="7"/>
        <v>3.1019313282670402</v>
      </c>
      <c r="L107" s="6"/>
      <c r="M107" s="61">
        <f>(K107/100)*' DATA - Farm inputs'!$C$66</f>
        <v>9.1587624398412615</v>
      </c>
    </row>
    <row r="108" spans="2:13" x14ac:dyDescent="0.55000000000000004">
      <c r="B108" s="121"/>
      <c r="C108" s="56">
        <v>9.4</v>
      </c>
      <c r="D108" s="57">
        <f t="shared" si="4"/>
        <v>8444850.6289465204</v>
      </c>
      <c r="E108" s="90">
        <f>'Subcli Mast CALC (0.1 SCS)'!E107</f>
        <v>1</v>
      </c>
      <c r="F108" s="87">
        <f>'Subcli Mast CALC (0.1 SCS)'!F107</f>
        <v>0</v>
      </c>
      <c r="G108" s="5">
        <f>'Mastitis inputs 0.1'!N121</f>
        <v>3.1019313282670402</v>
      </c>
      <c r="H108" s="59">
        <f>'Incid. mast. by SCS last test'!D102</f>
        <v>3.1019313282670402</v>
      </c>
      <c r="I108" s="60">
        <f t="shared" si="5"/>
        <v>3.1019313282670402</v>
      </c>
      <c r="J108" s="60">
        <f t="shared" si="6"/>
        <v>5.2732832580539686</v>
      </c>
      <c r="K108" s="60">
        <f t="shared" si="7"/>
        <v>3.1019313282670402</v>
      </c>
      <c r="L108" s="6"/>
      <c r="M108" s="61">
        <f>(K108/100)*' DATA - Farm inputs'!$C$66</f>
        <v>9.1587624398412615</v>
      </c>
    </row>
    <row r="109" spans="2:13" x14ac:dyDescent="0.55000000000000004">
      <c r="B109" s="121"/>
      <c r="C109" s="56">
        <v>9.5</v>
      </c>
      <c r="D109" s="57">
        <f t="shared" si="4"/>
        <v>9050966.7991878055</v>
      </c>
      <c r="E109" s="90">
        <f>'Subcli Mast CALC (0.1 SCS)'!E108</f>
        <v>1</v>
      </c>
      <c r="F109" s="87">
        <f>'Subcli Mast CALC (0.1 SCS)'!F108</f>
        <v>0</v>
      </c>
      <c r="G109" s="5">
        <f>'Mastitis inputs 0.1'!N122</f>
        <v>3.1019313282670402</v>
      </c>
      <c r="H109" s="59">
        <f>'Incid. mast. by SCS last test'!D103</f>
        <v>3.1019313282670402</v>
      </c>
      <c r="I109" s="60">
        <f t="shared" si="5"/>
        <v>3.1019313282670402</v>
      </c>
      <c r="J109" s="60">
        <f t="shared" si="6"/>
        <v>5.2732832580539686</v>
      </c>
      <c r="K109" s="60">
        <f t="shared" si="7"/>
        <v>3.1019313282670402</v>
      </c>
      <c r="L109" s="6"/>
      <c r="M109" s="61">
        <f>(K109/100)*' DATA - Farm inputs'!$C$66</f>
        <v>9.1587624398412615</v>
      </c>
    </row>
    <row r="110" spans="2:13" x14ac:dyDescent="0.55000000000000004">
      <c r="B110" s="121"/>
      <c r="C110" s="56">
        <v>9.6</v>
      </c>
      <c r="D110" s="57">
        <f t="shared" si="4"/>
        <v>9700586.0256665442</v>
      </c>
      <c r="E110" s="90">
        <f>'Subcli Mast CALC (0.1 SCS)'!E109</f>
        <v>1</v>
      </c>
      <c r="F110" s="87">
        <f>'Subcli Mast CALC (0.1 SCS)'!F109</f>
        <v>0</v>
      </c>
      <c r="G110" s="5">
        <f>'Mastitis inputs 0.1'!N123</f>
        <v>3.1019313282670402</v>
      </c>
      <c r="H110" s="59">
        <f>'Incid. mast. by SCS last test'!D104</f>
        <v>3.1019313282670402</v>
      </c>
      <c r="I110" s="60">
        <f t="shared" si="5"/>
        <v>3.1019313282670402</v>
      </c>
      <c r="J110" s="60">
        <f t="shared" si="6"/>
        <v>5.2732832580539686</v>
      </c>
      <c r="K110" s="60">
        <f t="shared" si="7"/>
        <v>3.1019313282670402</v>
      </c>
      <c r="L110" s="6"/>
      <c r="M110" s="61">
        <f>(K110/100)*' DATA - Farm inputs'!$C$66</f>
        <v>9.1587624398412615</v>
      </c>
    </row>
    <row r="111" spans="2:13" x14ac:dyDescent="0.55000000000000004">
      <c r="B111" s="41"/>
      <c r="C111" s="6"/>
      <c r="D111" s="6"/>
      <c r="E111" s="87"/>
      <c r="F111" s="6"/>
      <c r="G111" s="6"/>
      <c r="H111" s="42"/>
      <c r="I111" s="6"/>
      <c r="J111" s="5"/>
      <c r="K111" s="6"/>
      <c r="L111" s="6"/>
      <c r="M111" s="61"/>
    </row>
    <row r="112" spans="2:13" x14ac:dyDescent="0.55000000000000004">
      <c r="B112" s="41"/>
      <c r="C112" s="6"/>
      <c r="D112" s="6"/>
      <c r="E112" s="87"/>
      <c r="F112" s="6"/>
      <c r="G112" s="6"/>
      <c r="H112" s="42"/>
      <c r="I112" s="6"/>
      <c r="J112" s="5"/>
      <c r="K112" s="6"/>
      <c r="L112" s="6"/>
      <c r="M112" s="61"/>
    </row>
    <row r="113" spans="2:13" x14ac:dyDescent="0.55000000000000004">
      <c r="B113" s="41"/>
      <c r="C113" s="6"/>
      <c r="D113" s="6"/>
      <c r="E113" s="87" t="s">
        <v>14</v>
      </c>
      <c r="F113" s="6"/>
      <c r="G113" s="6" t="s">
        <v>42</v>
      </c>
      <c r="H113" s="42"/>
      <c r="I113" s="52">
        <f>' DATA - Farm inputs'!G33</f>
        <v>36.89</v>
      </c>
      <c r="J113" s="5"/>
      <c r="K113" s="52"/>
      <c r="L113" s="6"/>
      <c r="M113" s="61"/>
    </row>
    <row r="114" spans="2:13" ht="77.099999999999994" customHeight="1" x14ac:dyDescent="0.55000000000000004">
      <c r="B114" s="41" t="s">
        <v>40</v>
      </c>
      <c r="C114" s="6" t="s">
        <v>34</v>
      </c>
      <c r="D114" s="42" t="s">
        <v>35</v>
      </c>
      <c r="E114" s="89" t="s">
        <v>39</v>
      </c>
      <c r="F114" s="89" t="s">
        <v>37</v>
      </c>
      <c r="G114" s="30" t="s">
        <v>55</v>
      </c>
      <c r="H114" s="54" t="s">
        <v>8</v>
      </c>
      <c r="I114" s="30" t="s">
        <v>56</v>
      </c>
      <c r="J114" s="55" t="s">
        <v>57</v>
      </c>
      <c r="K114" s="30" t="s">
        <v>58</v>
      </c>
      <c r="L114" s="6"/>
      <c r="M114" s="43" t="s">
        <v>60</v>
      </c>
    </row>
    <row r="115" spans="2:13" x14ac:dyDescent="0.55000000000000004">
      <c r="B115" s="121" t="s">
        <v>14</v>
      </c>
      <c r="C115" s="56">
        <v>0.1</v>
      </c>
      <c r="D115" s="57">
        <f>2^(C115-3)*100000</f>
        <v>13397.168281703667</v>
      </c>
      <c r="E115" s="90">
        <f>'Subcli Mast CALC (0.1 SCS)'!E114</f>
        <v>0</v>
      </c>
      <c r="F115" s="87">
        <f>'Subcli Mast CALC (0.1 SCS)'!F114</f>
        <v>13</v>
      </c>
      <c r="G115" s="5">
        <f>'Mastitis inputs 0.1'!Q28</f>
        <v>4.2875220561027705</v>
      </c>
      <c r="H115" s="59">
        <f>'Incid. mast. by SCS last test'!G9</f>
        <v>4.2875220561027705</v>
      </c>
      <c r="I115" s="60">
        <f>G115</f>
        <v>4.2875220561027705</v>
      </c>
      <c r="J115" s="60">
        <f>I115*$C$9</f>
        <v>7.2887874953747094</v>
      </c>
      <c r="K115" s="60">
        <f>IF(E115=0,J115,I115)</f>
        <v>7.2887874953747094</v>
      </c>
      <c r="L115" s="6"/>
      <c r="M115" s="61">
        <f>(K115/100)*' DATA - Farm inputs'!$C$66</f>
        <v>21.520873958843367</v>
      </c>
    </row>
    <row r="116" spans="2:13" x14ac:dyDescent="0.55000000000000004">
      <c r="B116" s="121"/>
      <c r="C116" s="56">
        <v>0.2</v>
      </c>
      <c r="D116" s="57">
        <f t="shared" ref="D116:D179" si="8">2^(C116-3)*100000</f>
        <v>14358.729437462938</v>
      </c>
      <c r="E116" s="90">
        <f>'Subcli Mast CALC (0.1 SCS)'!E115</f>
        <v>0</v>
      </c>
      <c r="F116" s="87">
        <f>'Subcli Mast CALC (0.1 SCS)'!F115</f>
        <v>5</v>
      </c>
      <c r="G116" s="5">
        <f>'Mastitis inputs 0.1'!Q29</f>
        <v>7.63342777070726</v>
      </c>
      <c r="H116" s="59">
        <f>'Incid. mast. by SCS last test'!G10</f>
        <v>7.63342777070726</v>
      </c>
      <c r="I116" s="60">
        <f t="shared" ref="I116:I179" si="9">G116</f>
        <v>7.63342777070726</v>
      </c>
      <c r="J116" s="60">
        <f t="shared" ref="J116:J179" si="10">I116*$C$9</f>
        <v>12.976827210202341</v>
      </c>
      <c r="K116" s="60">
        <f t="shared" ref="K116:K179" si="11">IF(E116=0,J116,I116)</f>
        <v>12.976827210202341</v>
      </c>
      <c r="L116" s="6"/>
      <c r="M116" s="61">
        <f>(K116/100)*' DATA - Farm inputs'!$C$66</f>
        <v>38.315380020843428</v>
      </c>
    </row>
    <row r="117" spans="2:13" x14ac:dyDescent="0.55000000000000004">
      <c r="B117" s="121"/>
      <c r="C117" s="56">
        <v>0.3</v>
      </c>
      <c r="D117" s="57">
        <f t="shared" si="8"/>
        <v>15389.305166811451</v>
      </c>
      <c r="E117" s="90">
        <f>'Subcli Mast CALC (0.1 SCS)'!E116</f>
        <v>0</v>
      </c>
      <c r="F117" s="87">
        <f>'Subcli Mast CALC (0.1 SCS)'!F116</f>
        <v>5</v>
      </c>
      <c r="G117" s="5">
        <f>'Mastitis inputs 0.1'!Q30</f>
        <v>7.2843012500722999</v>
      </c>
      <c r="H117" s="59">
        <f>'Incid. mast. by SCS last test'!G11</f>
        <v>7.2843012500722999</v>
      </c>
      <c r="I117" s="60">
        <f t="shared" si="9"/>
        <v>7.2843012500722999</v>
      </c>
      <c r="J117" s="60">
        <f t="shared" si="10"/>
        <v>12.383312125122909</v>
      </c>
      <c r="K117" s="60">
        <f t="shared" si="11"/>
        <v>12.383312125122909</v>
      </c>
      <c r="L117" s="6"/>
      <c r="M117" s="61">
        <f>(K117/100)*' DATA - Farm inputs'!$C$66</f>
        <v>36.5629673806379</v>
      </c>
    </row>
    <row r="118" spans="2:13" x14ac:dyDescent="0.55000000000000004">
      <c r="B118" s="121"/>
      <c r="C118" s="56">
        <v>0.4</v>
      </c>
      <c r="D118" s="57">
        <f t="shared" si="8"/>
        <v>16493.84888466118</v>
      </c>
      <c r="E118" s="90">
        <f>'Subcli Mast CALC (0.1 SCS)'!E117</f>
        <v>0</v>
      </c>
      <c r="F118" s="87">
        <f>'Subcli Mast CALC (0.1 SCS)'!F117</f>
        <v>7</v>
      </c>
      <c r="G118" s="5">
        <f>'Mastitis inputs 0.1'!Q31</f>
        <v>11.715565540964901</v>
      </c>
      <c r="H118" s="59">
        <f>'Incid. mast. by SCS last test'!G12</f>
        <v>11.715565540964901</v>
      </c>
      <c r="I118" s="60">
        <f t="shared" si="9"/>
        <v>11.715565540964901</v>
      </c>
      <c r="J118" s="60">
        <f t="shared" si="10"/>
        <v>19.916461419640331</v>
      </c>
      <c r="K118" s="60">
        <f t="shared" si="11"/>
        <v>19.916461419640331</v>
      </c>
      <c r="L118" s="6"/>
      <c r="M118" s="61">
        <f>(K118/100)*' DATA - Farm inputs'!$C$66</f>
        <v>58.805343987630039</v>
      </c>
    </row>
    <row r="119" spans="2:13" x14ac:dyDescent="0.55000000000000004">
      <c r="B119" s="121"/>
      <c r="C119" s="56">
        <v>0.5</v>
      </c>
      <c r="D119" s="57">
        <f t="shared" si="8"/>
        <v>17677.669529663686</v>
      </c>
      <c r="E119" s="90">
        <f>'Subcli Mast CALC (0.1 SCS)'!E118</f>
        <v>0</v>
      </c>
      <c r="F119" s="87">
        <f>'Subcli Mast CALC (0.1 SCS)'!F118</f>
        <v>5</v>
      </c>
      <c r="G119" s="5">
        <f>'Mastitis inputs 0.1'!Q32</f>
        <v>10.3053144983793</v>
      </c>
      <c r="H119" s="59">
        <f>'Incid. mast. by SCS last test'!G13</f>
        <v>10.3053144983793</v>
      </c>
      <c r="I119" s="60">
        <f t="shared" si="9"/>
        <v>10.3053144983793</v>
      </c>
      <c r="J119" s="60">
        <f t="shared" si="10"/>
        <v>17.519034647244808</v>
      </c>
      <c r="K119" s="60">
        <f t="shared" si="11"/>
        <v>17.519034647244808</v>
      </c>
      <c r="L119" s="6"/>
      <c r="M119" s="61">
        <f>(K119/100)*' DATA - Farm inputs'!$C$66</f>
        <v>51.72670169945502</v>
      </c>
    </row>
    <row r="120" spans="2:13" x14ac:dyDescent="0.55000000000000004">
      <c r="B120" s="121"/>
      <c r="C120" s="56">
        <v>0.6</v>
      </c>
      <c r="D120" s="57">
        <f t="shared" si="8"/>
        <v>18946.457081379976</v>
      </c>
      <c r="E120" s="90">
        <f>'Subcli Mast CALC (0.1 SCS)'!E119</f>
        <v>0</v>
      </c>
      <c r="F120" s="87">
        <f>'Subcli Mast CALC (0.1 SCS)'!F119</f>
        <v>3</v>
      </c>
      <c r="G120" s="5">
        <f>'Mastitis inputs 0.1'!Q33</f>
        <v>13.5434645734972</v>
      </c>
      <c r="H120" s="59">
        <f>'Incid. mast. by SCS last test'!G14</f>
        <v>13.5434645734972</v>
      </c>
      <c r="I120" s="60">
        <f t="shared" si="9"/>
        <v>13.5434645734972</v>
      </c>
      <c r="J120" s="60">
        <f t="shared" si="10"/>
        <v>23.023889774945239</v>
      </c>
      <c r="K120" s="60">
        <f t="shared" si="11"/>
        <v>23.023889774945239</v>
      </c>
      <c r="L120" s="6"/>
      <c r="M120" s="61">
        <f>(K120/100)*' DATA - Farm inputs'!$C$66</f>
        <v>67.980336949503311</v>
      </c>
    </row>
    <row r="121" spans="2:13" x14ac:dyDescent="0.55000000000000004">
      <c r="B121" s="121"/>
      <c r="C121" s="56">
        <v>0.7</v>
      </c>
      <c r="D121" s="57">
        <f t="shared" si="8"/>
        <v>20306.309908905892</v>
      </c>
      <c r="E121" s="90">
        <f>'Subcli Mast CALC (0.1 SCS)'!E120</f>
        <v>0</v>
      </c>
      <c r="F121" s="87">
        <f>'Subcli Mast CALC (0.1 SCS)'!F120</f>
        <v>10</v>
      </c>
      <c r="G121" s="5">
        <f>'Mastitis inputs 0.1'!Q34</f>
        <v>11.0424982092973</v>
      </c>
      <c r="H121" s="59">
        <f>'Incid. mast. by SCS last test'!G15</f>
        <v>11.0424982092973</v>
      </c>
      <c r="I121" s="60">
        <f t="shared" si="9"/>
        <v>11.0424982092973</v>
      </c>
      <c r="J121" s="60">
        <f t="shared" si="10"/>
        <v>18.772246955805407</v>
      </c>
      <c r="K121" s="60">
        <f t="shared" si="11"/>
        <v>18.772246955805407</v>
      </c>
      <c r="L121" s="6"/>
      <c r="M121" s="61">
        <f>(K121/100)*' DATA - Farm inputs'!$C$66</f>
        <v>55.426936361711043</v>
      </c>
    </row>
    <row r="122" spans="2:13" x14ac:dyDescent="0.55000000000000004">
      <c r="B122" s="121"/>
      <c r="C122" s="56">
        <v>0.8</v>
      </c>
      <c r="D122" s="57">
        <f t="shared" si="8"/>
        <v>21763.764082403104</v>
      </c>
      <c r="E122" s="90">
        <f>'Subcli Mast CALC (0.1 SCS)'!E121</f>
        <v>0</v>
      </c>
      <c r="F122" s="87">
        <f>'Subcli Mast CALC (0.1 SCS)'!F121</f>
        <v>3</v>
      </c>
      <c r="G122" s="5">
        <f>'Mastitis inputs 0.1'!Q35</f>
        <v>11.602814267312899</v>
      </c>
      <c r="H122" s="59">
        <f>'Incid. mast. by SCS last test'!G16</f>
        <v>11.602814267312899</v>
      </c>
      <c r="I122" s="60">
        <f t="shared" si="9"/>
        <v>11.602814267312899</v>
      </c>
      <c r="J122" s="60">
        <f t="shared" si="10"/>
        <v>19.724784254431928</v>
      </c>
      <c r="K122" s="60">
        <f t="shared" si="11"/>
        <v>19.724784254431928</v>
      </c>
      <c r="L122" s="6"/>
      <c r="M122" s="61">
        <f>(K122/100)*' DATA - Farm inputs'!$C$66</f>
        <v>58.239397989635705</v>
      </c>
    </row>
    <row r="123" spans="2:13" x14ac:dyDescent="0.55000000000000004">
      <c r="B123" s="121"/>
      <c r="C123" s="56">
        <v>0.9</v>
      </c>
      <c r="D123" s="57">
        <f t="shared" si="8"/>
        <v>23325.824788420185</v>
      </c>
      <c r="E123" s="90">
        <f>'Subcli Mast CALC (0.1 SCS)'!E122</f>
        <v>0</v>
      </c>
      <c r="F123" s="87">
        <f>'Subcli Mast CALC (0.1 SCS)'!F122</f>
        <v>6</v>
      </c>
      <c r="G123" s="5">
        <f>'Mastitis inputs 0.1'!Q36</f>
        <v>11.3224209714006</v>
      </c>
      <c r="H123" s="59">
        <f>'Incid. mast. by SCS last test'!G17</f>
        <v>11.3224209714006</v>
      </c>
      <c r="I123" s="60">
        <f t="shared" si="9"/>
        <v>11.3224209714006</v>
      </c>
      <c r="J123" s="60">
        <f t="shared" si="10"/>
        <v>19.248115651381021</v>
      </c>
      <c r="K123" s="60">
        <f t="shared" si="11"/>
        <v>19.248115651381021</v>
      </c>
      <c r="L123" s="6"/>
      <c r="M123" s="61">
        <f>(K123/100)*' DATA - Farm inputs'!$C$66</f>
        <v>56.831986272267599</v>
      </c>
    </row>
    <row r="124" spans="2:13" x14ac:dyDescent="0.55000000000000004">
      <c r="B124" s="121"/>
      <c r="C124" s="56">
        <v>1</v>
      </c>
      <c r="D124" s="57">
        <f t="shared" si="8"/>
        <v>25000</v>
      </c>
      <c r="E124" s="90">
        <f>'Subcli Mast CALC (0.1 SCS)'!E123</f>
        <v>0</v>
      </c>
      <c r="F124" s="87">
        <f>'Subcli Mast CALC (0.1 SCS)'!F123</f>
        <v>1</v>
      </c>
      <c r="G124" s="5">
        <f>'Mastitis inputs 0.1'!Q37</f>
        <v>11.344461096917401</v>
      </c>
      <c r="H124" s="59">
        <f>'Incid. mast. by SCS last test'!G18</f>
        <v>11.344461096917401</v>
      </c>
      <c r="I124" s="60">
        <f t="shared" si="9"/>
        <v>11.344461096917401</v>
      </c>
      <c r="J124" s="60">
        <f t="shared" si="10"/>
        <v>19.28558386475958</v>
      </c>
      <c r="K124" s="60">
        <f t="shared" si="11"/>
        <v>19.28558386475958</v>
      </c>
      <c r="L124" s="6"/>
      <c r="M124" s="61">
        <f>(K124/100)*' DATA - Farm inputs'!$C$66</f>
        <v>56.942614919089138</v>
      </c>
    </row>
    <row r="125" spans="2:13" x14ac:dyDescent="0.55000000000000004">
      <c r="B125" s="121"/>
      <c r="C125" s="56">
        <v>1.1000000000000001</v>
      </c>
      <c r="D125" s="57">
        <f t="shared" si="8"/>
        <v>26794.336563407327</v>
      </c>
      <c r="E125" s="90">
        <f>'Subcli Mast CALC (0.1 SCS)'!E124</f>
        <v>0</v>
      </c>
      <c r="F125" s="87">
        <f>'Subcli Mast CALC (0.1 SCS)'!F124</f>
        <v>8</v>
      </c>
      <c r="G125" s="5">
        <f>'Mastitis inputs 0.1'!Q38</f>
        <v>10.479160254627001</v>
      </c>
      <c r="H125" s="59">
        <f>'Incid. mast. by SCS last test'!G19</f>
        <v>10.479160254627001</v>
      </c>
      <c r="I125" s="60">
        <f t="shared" si="9"/>
        <v>10.479160254627001</v>
      </c>
      <c r="J125" s="60">
        <f t="shared" si="10"/>
        <v>17.814572432865901</v>
      </c>
      <c r="K125" s="60">
        <f t="shared" si="11"/>
        <v>17.814572432865901</v>
      </c>
      <c r="L125" s="6"/>
      <c r="M125" s="61">
        <f>(K125/100)*' DATA - Farm inputs'!$C$66</f>
        <v>52.599306565279861</v>
      </c>
    </row>
    <row r="126" spans="2:13" x14ac:dyDescent="0.55000000000000004">
      <c r="B126" s="121"/>
      <c r="C126" s="56">
        <v>1.2</v>
      </c>
      <c r="D126" s="57">
        <f t="shared" si="8"/>
        <v>28717.458874925876</v>
      </c>
      <c r="E126" s="90">
        <f>'Subcli Mast CALC (0.1 SCS)'!E125</f>
        <v>0</v>
      </c>
      <c r="F126" s="87">
        <f>'Subcli Mast CALC (0.1 SCS)'!F125</f>
        <v>9</v>
      </c>
      <c r="G126" s="5">
        <f>'Mastitis inputs 0.1'!Q39</f>
        <v>13.438801408573001</v>
      </c>
      <c r="H126" s="59">
        <f>'Incid. mast. by SCS last test'!G20</f>
        <v>13.438801408573001</v>
      </c>
      <c r="I126" s="60">
        <f t="shared" si="9"/>
        <v>13.438801408573001</v>
      </c>
      <c r="J126" s="60">
        <f t="shared" si="10"/>
        <v>22.845962394574101</v>
      </c>
      <c r="K126" s="60">
        <f t="shared" si="11"/>
        <v>22.845962394574101</v>
      </c>
      <c r="L126" s="6"/>
      <c r="M126" s="61">
        <f>(K126/100)*' DATA - Farm inputs'!$C$66</f>
        <v>67.454988566219484</v>
      </c>
    </row>
    <row r="127" spans="2:13" x14ac:dyDescent="0.55000000000000004">
      <c r="B127" s="121"/>
      <c r="C127" s="56">
        <v>1.3</v>
      </c>
      <c r="D127" s="57">
        <f t="shared" si="8"/>
        <v>30778.610333622906</v>
      </c>
      <c r="E127" s="90">
        <f>'Subcli Mast CALC (0.1 SCS)'!E126</f>
        <v>0</v>
      </c>
      <c r="F127" s="87">
        <f>'Subcli Mast CALC (0.1 SCS)'!F126</f>
        <v>6</v>
      </c>
      <c r="G127" s="5">
        <f>'Mastitis inputs 0.1'!Q40</f>
        <v>10.4111912768112</v>
      </c>
      <c r="H127" s="59">
        <f>'Incid. mast. by SCS last test'!G21</f>
        <v>10.4111912768112</v>
      </c>
      <c r="I127" s="60">
        <f t="shared" si="9"/>
        <v>10.4111912768112</v>
      </c>
      <c r="J127" s="60">
        <f t="shared" si="10"/>
        <v>17.699025170579041</v>
      </c>
      <c r="K127" s="60">
        <f t="shared" si="11"/>
        <v>17.699025170579041</v>
      </c>
      <c r="L127" s="6"/>
      <c r="M127" s="61">
        <f>(K127/100)*' DATA - Farm inputs'!$C$66</f>
        <v>52.258141718651679</v>
      </c>
    </row>
    <row r="128" spans="2:13" x14ac:dyDescent="0.55000000000000004">
      <c r="B128" s="121"/>
      <c r="C128" s="56">
        <v>1.4</v>
      </c>
      <c r="D128" s="57">
        <f t="shared" si="8"/>
        <v>32987.69776932236</v>
      </c>
      <c r="E128" s="90">
        <f>'Subcli Mast CALC (0.1 SCS)'!E127</f>
        <v>0</v>
      </c>
      <c r="F128" s="87">
        <f>'Subcli Mast CALC (0.1 SCS)'!F127</f>
        <v>14</v>
      </c>
      <c r="G128" s="5">
        <f>'Mastitis inputs 0.1'!Q41</f>
        <v>9.9814365460588093</v>
      </c>
      <c r="H128" s="59">
        <f>'Incid. mast. by SCS last test'!G22</f>
        <v>9.9814365460588093</v>
      </c>
      <c r="I128" s="60">
        <f t="shared" si="9"/>
        <v>9.9814365460588093</v>
      </c>
      <c r="J128" s="60">
        <f t="shared" si="10"/>
        <v>16.968442128299976</v>
      </c>
      <c r="K128" s="60">
        <f t="shared" si="11"/>
        <v>16.968442128299976</v>
      </c>
      <c r="L128" s="6"/>
      <c r="M128" s="61">
        <f>(K128/100)*' DATA - Farm inputs'!$C$66</f>
        <v>50.101022228018508</v>
      </c>
    </row>
    <row r="129" spans="2:13" x14ac:dyDescent="0.55000000000000004">
      <c r="B129" s="121"/>
      <c r="C129" s="56">
        <v>1.5</v>
      </c>
      <c r="D129" s="57">
        <f t="shared" si="8"/>
        <v>35355.33905932738</v>
      </c>
      <c r="E129" s="90">
        <f>'Subcli Mast CALC (0.1 SCS)'!E128</f>
        <v>0</v>
      </c>
      <c r="F129" s="87">
        <f>'Subcli Mast CALC (0.1 SCS)'!F128</f>
        <v>5</v>
      </c>
      <c r="G129" s="5">
        <f>'Mastitis inputs 0.1'!Q42</f>
        <v>8.4637226695228396</v>
      </c>
      <c r="H129" s="59">
        <f>'Incid. mast. by SCS last test'!G23</f>
        <v>8.4637226695228396</v>
      </c>
      <c r="I129" s="60">
        <f t="shared" si="9"/>
        <v>8.4637226695228396</v>
      </c>
      <c r="J129" s="60">
        <f t="shared" si="10"/>
        <v>14.388328538188826</v>
      </c>
      <c r="K129" s="60">
        <f t="shared" si="11"/>
        <v>14.388328538188826</v>
      </c>
      <c r="L129" s="6"/>
      <c r="M129" s="61">
        <f>(K129/100)*' DATA - Farm inputs'!$C$66</f>
        <v>42.48297884185633</v>
      </c>
    </row>
    <row r="130" spans="2:13" x14ac:dyDescent="0.55000000000000004">
      <c r="B130" s="121"/>
      <c r="C130" s="56">
        <v>1.6</v>
      </c>
      <c r="D130" s="57">
        <f t="shared" si="8"/>
        <v>37892.914162759953</v>
      </c>
      <c r="E130" s="90">
        <f>'Subcli Mast CALC (0.1 SCS)'!E129</f>
        <v>0</v>
      </c>
      <c r="F130" s="87">
        <f>'Subcli Mast CALC (0.1 SCS)'!F129</f>
        <v>6</v>
      </c>
      <c r="G130" s="5">
        <f>'Mastitis inputs 0.1'!Q43</f>
        <v>12.227762956407</v>
      </c>
      <c r="H130" s="59">
        <f>'Incid. mast. by SCS last test'!G24</f>
        <v>12.227762956407</v>
      </c>
      <c r="I130" s="60">
        <f t="shared" si="9"/>
        <v>12.227762956407</v>
      </c>
      <c r="J130" s="60">
        <f t="shared" si="10"/>
        <v>20.787197025891899</v>
      </c>
      <c r="K130" s="60">
        <f t="shared" si="11"/>
        <v>20.787197025891899</v>
      </c>
      <c r="L130" s="6"/>
      <c r="M130" s="61">
        <f>(K130/100)*' DATA - Farm inputs'!$C$66</f>
        <v>61.376277938648421</v>
      </c>
    </row>
    <row r="131" spans="2:13" x14ac:dyDescent="0.55000000000000004">
      <c r="B131" s="121"/>
      <c r="C131" s="56">
        <v>1.7</v>
      </c>
      <c r="D131" s="57">
        <f t="shared" si="8"/>
        <v>40612.61981781177</v>
      </c>
      <c r="E131" s="90">
        <f>'Subcli Mast CALC (0.1 SCS)'!E130</f>
        <v>0</v>
      </c>
      <c r="F131" s="87">
        <f>'Subcli Mast CALC (0.1 SCS)'!F130</f>
        <v>7</v>
      </c>
      <c r="G131" s="5">
        <f>'Mastitis inputs 0.1'!Q44</f>
        <v>9.5506147171512303</v>
      </c>
      <c r="H131" s="59">
        <f>'Incid. mast. by SCS last test'!G25</f>
        <v>9.5506147171512303</v>
      </c>
      <c r="I131" s="60">
        <f t="shared" si="9"/>
        <v>9.5506147171512303</v>
      </c>
      <c r="J131" s="60">
        <f t="shared" si="10"/>
        <v>16.236045019157093</v>
      </c>
      <c r="K131" s="60">
        <f t="shared" si="11"/>
        <v>16.236045019157093</v>
      </c>
      <c r="L131" s="6"/>
      <c r="M131" s="61">
        <f>(K131/100)*' DATA - Farm inputs'!$C$66</f>
        <v>47.938546523563225</v>
      </c>
    </row>
    <row r="132" spans="2:13" x14ac:dyDescent="0.55000000000000004">
      <c r="B132" s="121"/>
      <c r="C132" s="56">
        <v>1.8</v>
      </c>
      <c r="D132" s="57">
        <f t="shared" si="8"/>
        <v>43527.528164806208</v>
      </c>
      <c r="E132" s="90">
        <f>'Subcli Mast CALC (0.1 SCS)'!E131</f>
        <v>0</v>
      </c>
      <c r="F132" s="87">
        <f>'Subcli Mast CALC (0.1 SCS)'!F131</f>
        <v>8</v>
      </c>
      <c r="G132" s="5">
        <f>'Mastitis inputs 0.1'!Q45</f>
        <v>9.5203195634588003</v>
      </c>
      <c r="H132" s="59">
        <f>'Incid. mast. by SCS last test'!G26</f>
        <v>9.5203195634588003</v>
      </c>
      <c r="I132" s="60">
        <f t="shared" si="9"/>
        <v>9.5203195634588003</v>
      </c>
      <c r="J132" s="60">
        <f t="shared" si="10"/>
        <v>16.184543257879959</v>
      </c>
      <c r="K132" s="60">
        <f t="shared" si="11"/>
        <v>16.184543257879959</v>
      </c>
      <c r="L132" s="6"/>
      <c r="M132" s="61">
        <f>(K132/100)*' DATA - Farm inputs'!$C$66</f>
        <v>47.786482423216363</v>
      </c>
    </row>
    <row r="133" spans="2:13" x14ac:dyDescent="0.55000000000000004">
      <c r="B133" s="121"/>
      <c r="C133" s="56">
        <v>1.9</v>
      </c>
      <c r="D133" s="57">
        <f t="shared" si="8"/>
        <v>46651.649576840369</v>
      </c>
      <c r="E133" s="90">
        <f>'Subcli Mast CALC (0.1 SCS)'!E132</f>
        <v>0</v>
      </c>
      <c r="F133" s="87">
        <f>'Subcli Mast CALC (0.1 SCS)'!F132</f>
        <v>10</v>
      </c>
      <c r="G133" s="5">
        <f>'Mastitis inputs 0.1'!Q46</f>
        <v>12.734145552634498</v>
      </c>
      <c r="H133" s="59">
        <f>'Incid. mast. by SCS last test'!G27</f>
        <v>12.734145552634498</v>
      </c>
      <c r="I133" s="60">
        <f t="shared" si="9"/>
        <v>12.734145552634498</v>
      </c>
      <c r="J133" s="60">
        <f t="shared" si="10"/>
        <v>21.648047439478646</v>
      </c>
      <c r="K133" s="60">
        <f t="shared" si="11"/>
        <v>21.648047439478646</v>
      </c>
      <c r="L133" s="6"/>
      <c r="M133" s="61">
        <f>(K133/100)*' DATA - Farm inputs'!$C$66</f>
        <v>63.918024869804647</v>
      </c>
    </row>
    <row r="134" spans="2:13" x14ac:dyDescent="0.55000000000000004">
      <c r="B134" s="121"/>
      <c r="C134" s="56">
        <v>2</v>
      </c>
      <c r="D134" s="57">
        <f t="shared" si="8"/>
        <v>50000</v>
      </c>
      <c r="E134" s="90">
        <f>'Subcli Mast CALC (0.1 SCS)'!E133</f>
        <v>0</v>
      </c>
      <c r="F134" s="87">
        <f>'Subcli Mast CALC (0.1 SCS)'!F133</f>
        <v>8</v>
      </c>
      <c r="G134" s="5">
        <f>'Mastitis inputs 0.1'!Q47</f>
        <v>12.931736337708898</v>
      </c>
      <c r="H134" s="59">
        <f>'Incid. mast. by SCS last test'!G28</f>
        <v>12.931736337708898</v>
      </c>
      <c r="I134" s="60">
        <f t="shared" si="9"/>
        <v>12.931736337708898</v>
      </c>
      <c r="J134" s="60">
        <f t="shared" si="10"/>
        <v>21.983951774105126</v>
      </c>
      <c r="K134" s="60">
        <f t="shared" si="11"/>
        <v>21.983951774105126</v>
      </c>
      <c r="L134" s="6"/>
      <c r="M134" s="61">
        <f>(K134/100)*' DATA - Farm inputs'!$C$66</f>
        <v>64.909816008222791</v>
      </c>
    </row>
    <row r="135" spans="2:13" x14ac:dyDescent="0.55000000000000004">
      <c r="B135" s="121"/>
      <c r="C135" s="56">
        <v>2.1</v>
      </c>
      <c r="D135" s="57">
        <f t="shared" si="8"/>
        <v>53588.673126814654</v>
      </c>
      <c r="E135" s="90">
        <f>'Subcli Mast CALC (0.1 SCS)'!E134</f>
        <v>0</v>
      </c>
      <c r="F135" s="87">
        <f>'Subcli Mast CALC (0.1 SCS)'!F134</f>
        <v>11</v>
      </c>
      <c r="G135" s="5">
        <f>'Mastitis inputs 0.1'!Q48</f>
        <v>12.5673046118494</v>
      </c>
      <c r="H135" s="59">
        <f>'Incid. mast. by SCS last test'!G29</f>
        <v>12.5673046118494</v>
      </c>
      <c r="I135" s="60">
        <f t="shared" si="9"/>
        <v>12.5673046118494</v>
      </c>
      <c r="J135" s="60">
        <f t="shared" si="10"/>
        <v>21.364417840143979</v>
      </c>
      <c r="K135" s="60">
        <f t="shared" si="11"/>
        <v>21.364417840143979</v>
      </c>
      <c r="L135" s="6"/>
      <c r="M135" s="61">
        <f>(K135/100)*' DATA - Farm inputs'!$C$66</f>
        <v>63.080580114809109</v>
      </c>
    </row>
    <row r="136" spans="2:13" x14ac:dyDescent="0.55000000000000004">
      <c r="B136" s="121"/>
      <c r="C136" s="56">
        <v>2.2000000000000002</v>
      </c>
      <c r="D136" s="57">
        <f t="shared" si="8"/>
        <v>57434.917749851753</v>
      </c>
      <c r="E136" s="90">
        <f>'Subcli Mast CALC (0.1 SCS)'!E135</f>
        <v>0</v>
      </c>
      <c r="F136" s="87">
        <f>'Subcli Mast CALC (0.1 SCS)'!F135</f>
        <v>15</v>
      </c>
      <c r="G136" s="5">
        <f>'Mastitis inputs 0.1'!Q49</f>
        <v>8.9783865200779989</v>
      </c>
      <c r="H136" s="59">
        <f>'Incid. mast. by SCS last test'!G30</f>
        <v>8.9783865200779989</v>
      </c>
      <c r="I136" s="60">
        <f t="shared" si="9"/>
        <v>8.9783865200779989</v>
      </c>
      <c r="J136" s="60">
        <f t="shared" si="10"/>
        <v>15.263257084132597</v>
      </c>
      <c r="K136" s="60">
        <f t="shared" si="11"/>
        <v>15.263257084132597</v>
      </c>
      <c r="L136" s="6"/>
      <c r="M136" s="61">
        <f>(K136/100)*' DATA - Farm inputs'!$C$66</f>
        <v>45.066292866609906</v>
      </c>
    </row>
    <row r="137" spans="2:13" x14ac:dyDescent="0.55000000000000004">
      <c r="B137" s="121"/>
      <c r="C137" s="56">
        <v>2.2999999999999998</v>
      </c>
      <c r="D137" s="57">
        <f t="shared" si="8"/>
        <v>61557.220667245805</v>
      </c>
      <c r="E137" s="90">
        <f>'Subcli Mast CALC (0.1 SCS)'!E136</f>
        <v>0</v>
      </c>
      <c r="F137" s="87">
        <f>'Subcli Mast CALC (0.1 SCS)'!F136</f>
        <v>12</v>
      </c>
      <c r="G137" s="5">
        <f>'Mastitis inputs 0.1'!Q50</f>
        <v>4.9903869691753497</v>
      </c>
      <c r="H137" s="59">
        <f>'Incid. mast. by SCS last test'!G31</f>
        <v>4.9903869691753497</v>
      </c>
      <c r="I137" s="60">
        <f t="shared" si="9"/>
        <v>4.9903869691753497</v>
      </c>
      <c r="J137" s="60">
        <f t="shared" si="10"/>
        <v>8.4836578475980939</v>
      </c>
      <c r="K137" s="60">
        <f t="shared" si="11"/>
        <v>8.4836578475980939</v>
      </c>
      <c r="L137" s="6"/>
      <c r="M137" s="61">
        <f>(K137/100)*' DATA - Farm inputs'!$C$66</f>
        <v>25.048848160818132</v>
      </c>
    </row>
    <row r="138" spans="2:13" x14ac:dyDescent="0.55000000000000004">
      <c r="B138" s="121"/>
      <c r="C138" s="56">
        <v>2.4</v>
      </c>
      <c r="D138" s="57">
        <f t="shared" si="8"/>
        <v>65975.395538644705</v>
      </c>
      <c r="E138" s="90">
        <f>'Subcli Mast CALC (0.1 SCS)'!E137</f>
        <v>0</v>
      </c>
      <c r="F138" s="87">
        <f>'Subcli Mast CALC (0.1 SCS)'!F137</f>
        <v>13</v>
      </c>
      <c r="G138" s="5">
        <f>'Mastitis inputs 0.1'!Q51</f>
        <v>7.1780773636387796</v>
      </c>
      <c r="H138" s="59">
        <f>'Incid. mast. by SCS last test'!G32</f>
        <v>7.1780773636387796</v>
      </c>
      <c r="I138" s="60">
        <f t="shared" si="9"/>
        <v>7.1780773636387796</v>
      </c>
      <c r="J138" s="60">
        <f t="shared" si="10"/>
        <v>12.202731518185924</v>
      </c>
      <c r="K138" s="60">
        <f t="shared" si="11"/>
        <v>12.202731518185924</v>
      </c>
      <c r="L138" s="6"/>
      <c r="M138" s="61">
        <f>(K138/100)*' DATA - Farm inputs'!$C$66</f>
        <v>36.029785080595758</v>
      </c>
    </row>
    <row r="139" spans="2:13" x14ac:dyDescent="0.55000000000000004">
      <c r="B139" s="121"/>
      <c r="C139" s="56">
        <v>2.5</v>
      </c>
      <c r="D139" s="57">
        <f t="shared" si="8"/>
        <v>70710.678118654745</v>
      </c>
      <c r="E139" s="90">
        <f>'Subcli Mast CALC (0.1 SCS)'!E138</f>
        <v>0</v>
      </c>
      <c r="F139" s="87">
        <f>'Subcli Mast CALC (0.1 SCS)'!F138</f>
        <v>10</v>
      </c>
      <c r="G139" s="5">
        <f>'Mastitis inputs 0.1'!Q52</f>
        <v>9.5178074560963104</v>
      </c>
      <c r="H139" s="59">
        <f>'Incid. mast. by SCS last test'!G33</f>
        <v>9.5178074560963104</v>
      </c>
      <c r="I139" s="60">
        <f t="shared" si="9"/>
        <v>9.5178074560963104</v>
      </c>
      <c r="J139" s="60">
        <f t="shared" si="10"/>
        <v>16.180272675363728</v>
      </c>
      <c r="K139" s="60">
        <f t="shared" si="11"/>
        <v>16.180272675363728</v>
      </c>
      <c r="L139" s="6"/>
      <c r="M139" s="61">
        <f>(K139/100)*' DATA - Farm inputs'!$C$66</f>
        <v>47.773873101278937</v>
      </c>
    </row>
    <row r="140" spans="2:13" x14ac:dyDescent="0.55000000000000004">
      <c r="B140" s="121"/>
      <c r="C140" s="56">
        <v>2.6</v>
      </c>
      <c r="D140" s="57">
        <f t="shared" si="8"/>
        <v>75785.828325519906</v>
      </c>
      <c r="E140" s="90">
        <f>'Subcli Mast CALC (0.1 SCS)'!E139</f>
        <v>0</v>
      </c>
      <c r="F140" s="87">
        <f>'Subcli Mast CALC (0.1 SCS)'!F139</f>
        <v>10</v>
      </c>
      <c r="G140" s="5">
        <f>'Mastitis inputs 0.1'!Q53</f>
        <v>11.3538940841282</v>
      </c>
      <c r="H140" s="59">
        <f>'Incid. mast. by SCS last test'!G34</f>
        <v>11.3538940841282</v>
      </c>
      <c r="I140" s="60">
        <f t="shared" si="9"/>
        <v>11.3538940841282</v>
      </c>
      <c r="J140" s="60">
        <f t="shared" si="10"/>
        <v>19.30161994301794</v>
      </c>
      <c r="K140" s="60">
        <f t="shared" si="11"/>
        <v>19.30161994301794</v>
      </c>
      <c r="L140" s="6"/>
      <c r="M140" s="61">
        <f>(K140/100)*' DATA - Farm inputs'!$C$66</f>
        <v>56.989963043754763</v>
      </c>
    </row>
    <row r="141" spans="2:13" x14ac:dyDescent="0.55000000000000004">
      <c r="B141" s="121"/>
      <c r="C141" s="56">
        <v>2.7</v>
      </c>
      <c r="D141" s="57">
        <f t="shared" si="8"/>
        <v>81225.239635623569</v>
      </c>
      <c r="E141" s="90">
        <f>'Subcli Mast CALC (0.1 SCS)'!E140</f>
        <v>0</v>
      </c>
      <c r="F141" s="87">
        <f>'Subcli Mast CALC (0.1 SCS)'!F140</f>
        <v>20</v>
      </c>
      <c r="G141" s="5">
        <f>'Mastitis inputs 0.1'!Q54</f>
        <v>12.213060320819601</v>
      </c>
      <c r="H141" s="59">
        <f>'Incid. mast. by SCS last test'!G35</f>
        <v>12.213060320819601</v>
      </c>
      <c r="I141" s="60">
        <f t="shared" si="9"/>
        <v>12.213060320819601</v>
      </c>
      <c r="J141" s="60">
        <f t="shared" si="10"/>
        <v>20.762202545393322</v>
      </c>
      <c r="K141" s="60">
        <f t="shared" si="11"/>
        <v>20.762202545393322</v>
      </c>
      <c r="L141" s="6"/>
      <c r="M141" s="61">
        <f>(K141/100)*' DATA - Farm inputs'!$C$66</f>
        <v>61.302479235528317</v>
      </c>
    </row>
    <row r="142" spans="2:13" x14ac:dyDescent="0.55000000000000004">
      <c r="B142" s="121"/>
      <c r="C142" s="56">
        <v>2.8</v>
      </c>
      <c r="D142" s="57">
        <f t="shared" si="8"/>
        <v>87055.056329612416</v>
      </c>
      <c r="E142" s="90">
        <f>'Subcli Mast CALC (0.1 SCS)'!E141</f>
        <v>0</v>
      </c>
      <c r="F142" s="87">
        <f>'Subcli Mast CALC (0.1 SCS)'!F141</f>
        <v>8</v>
      </c>
      <c r="G142" s="5">
        <f>'Mastitis inputs 0.1'!Q55</f>
        <v>11.0673584057984</v>
      </c>
      <c r="H142" s="59">
        <f>'Incid. mast. by SCS last test'!G36</f>
        <v>11.0673584057984</v>
      </c>
      <c r="I142" s="60">
        <f t="shared" si="9"/>
        <v>11.0673584057984</v>
      </c>
      <c r="J142" s="60">
        <f t="shared" si="10"/>
        <v>18.814509289857281</v>
      </c>
      <c r="K142" s="60">
        <f t="shared" si="11"/>
        <v>18.814509289857281</v>
      </c>
      <c r="L142" s="6"/>
      <c r="M142" s="61">
        <f>(K142/100)*' DATA - Farm inputs'!$C$66</f>
        <v>55.551720129232606</v>
      </c>
    </row>
    <row r="143" spans="2:13" x14ac:dyDescent="0.55000000000000004">
      <c r="B143" s="121"/>
      <c r="C143" s="56">
        <v>2.9</v>
      </c>
      <c r="D143" s="57">
        <f t="shared" si="8"/>
        <v>93303.299153680739</v>
      </c>
      <c r="E143" s="90">
        <f>'Subcli Mast CALC (0.1 SCS)'!E142</f>
        <v>0</v>
      </c>
      <c r="F143" s="87">
        <f>'Subcli Mast CALC (0.1 SCS)'!F142</f>
        <v>12</v>
      </c>
      <c r="G143" s="5">
        <f>'Mastitis inputs 0.1'!Q56</f>
        <v>15.124081754234501</v>
      </c>
      <c r="H143" s="59">
        <f>'Incid. mast. by SCS last test'!G37</f>
        <v>15.124081754234501</v>
      </c>
      <c r="I143" s="60">
        <f t="shared" si="9"/>
        <v>15.124081754234501</v>
      </c>
      <c r="J143" s="60">
        <f t="shared" si="10"/>
        <v>25.710938982198652</v>
      </c>
      <c r="K143" s="60">
        <f t="shared" si="11"/>
        <v>25.710938982198652</v>
      </c>
      <c r="L143" s="6"/>
      <c r="M143" s="61">
        <f>(K143/100)*' DATA - Farm inputs'!$C$66</f>
        <v>75.914118438839736</v>
      </c>
    </row>
    <row r="144" spans="2:13" x14ac:dyDescent="0.55000000000000004">
      <c r="B144" s="121"/>
      <c r="C144" s="56">
        <v>3</v>
      </c>
      <c r="D144" s="57">
        <f t="shared" si="8"/>
        <v>100000</v>
      </c>
      <c r="E144" s="90">
        <f>'Subcli Mast CALC (0.1 SCS)'!E143</f>
        <v>0</v>
      </c>
      <c r="F144" s="87">
        <f>'Subcli Mast CALC (0.1 SCS)'!F143</f>
        <v>14</v>
      </c>
      <c r="G144" s="5">
        <f>'Mastitis inputs 0.1'!Q57</f>
        <v>14.700736276412499</v>
      </c>
      <c r="H144" s="59">
        <f>'Incid. mast. by SCS last test'!G38</f>
        <v>14.700736276412499</v>
      </c>
      <c r="I144" s="60">
        <f t="shared" si="9"/>
        <v>14.700736276412499</v>
      </c>
      <c r="J144" s="60">
        <f t="shared" si="10"/>
        <v>24.991251669901249</v>
      </c>
      <c r="K144" s="60">
        <f t="shared" si="11"/>
        <v>24.991251669901249</v>
      </c>
      <c r="L144" s="6"/>
      <c r="M144" s="61">
        <f>(K144/100)*' DATA - Farm inputs'!$C$66</f>
        <v>73.78916968055043</v>
      </c>
    </row>
    <row r="145" spans="2:13" x14ac:dyDescent="0.55000000000000004">
      <c r="B145" s="121"/>
      <c r="C145" s="56">
        <v>3.1</v>
      </c>
      <c r="D145" s="57">
        <f t="shared" si="8"/>
        <v>107177.34625362931</v>
      </c>
      <c r="E145" s="90">
        <f>'Subcli Mast CALC (0.1 SCS)'!E144</f>
        <v>0</v>
      </c>
      <c r="F145" s="87">
        <f>'Subcli Mast CALC (0.1 SCS)'!F144</f>
        <v>13</v>
      </c>
      <c r="G145" s="5">
        <f>'Mastitis inputs 0.1'!Q58</f>
        <v>14.343005827866001</v>
      </c>
      <c r="H145" s="59">
        <f>'Incid. mast. by SCS last test'!G39</f>
        <v>14.343005827866001</v>
      </c>
      <c r="I145" s="60">
        <f t="shared" si="9"/>
        <v>14.343005827866001</v>
      </c>
      <c r="J145" s="60">
        <f t="shared" si="10"/>
        <v>24.383109907372202</v>
      </c>
      <c r="K145" s="60">
        <f t="shared" si="11"/>
        <v>24.383109907372202</v>
      </c>
      <c r="L145" s="6"/>
      <c r="M145" s="61">
        <f>(K145/100)*' DATA - Farm inputs'!$C$66</f>
        <v>71.99357031250716</v>
      </c>
    </row>
    <row r="146" spans="2:13" x14ac:dyDescent="0.55000000000000004">
      <c r="B146" s="121"/>
      <c r="C146" s="56">
        <v>3.2</v>
      </c>
      <c r="D146" s="57">
        <f t="shared" si="8"/>
        <v>114869.83549970351</v>
      </c>
      <c r="E146" s="90">
        <f>'Subcli Mast CALC (0.1 SCS)'!E145</f>
        <v>0</v>
      </c>
      <c r="F146" s="87">
        <f>'Subcli Mast CALC (0.1 SCS)'!F145</f>
        <v>14</v>
      </c>
      <c r="G146" s="5">
        <f>'Mastitis inputs 0.1'!Q59</f>
        <v>13.8119060263896</v>
      </c>
      <c r="H146" s="59">
        <f>'Incid. mast. by SCS last test'!G40</f>
        <v>13.8119060263896</v>
      </c>
      <c r="I146" s="60">
        <f t="shared" si="9"/>
        <v>13.8119060263896</v>
      </c>
      <c r="J146" s="60">
        <f t="shared" si="10"/>
        <v>23.480240244862319</v>
      </c>
      <c r="K146" s="60">
        <f t="shared" si="11"/>
        <v>23.480240244862319</v>
      </c>
      <c r="L146" s="6"/>
      <c r="M146" s="61">
        <f>(K146/100)*' DATA - Farm inputs'!$C$66</f>
        <v>69.327757346980476</v>
      </c>
    </row>
    <row r="147" spans="2:13" x14ac:dyDescent="0.55000000000000004">
      <c r="B147" s="121"/>
      <c r="C147" s="56">
        <v>3.3</v>
      </c>
      <c r="D147" s="57">
        <f t="shared" si="8"/>
        <v>123114.44133449161</v>
      </c>
      <c r="E147" s="90">
        <f>'Subcli Mast CALC (0.1 SCS)'!E146</f>
        <v>0</v>
      </c>
      <c r="F147" s="87">
        <f>'Subcli Mast CALC (0.1 SCS)'!F146</f>
        <v>17</v>
      </c>
      <c r="G147" s="5">
        <f>'Mastitis inputs 0.1'!Q60</f>
        <v>19.763746332938499</v>
      </c>
      <c r="H147" s="59">
        <f>'Incid. mast. by SCS last test'!G41</f>
        <v>19.763746332938499</v>
      </c>
      <c r="I147" s="60">
        <f t="shared" si="9"/>
        <v>19.763746332938499</v>
      </c>
      <c r="J147" s="60">
        <f t="shared" si="10"/>
        <v>33.598368765995446</v>
      </c>
      <c r="K147" s="60">
        <f t="shared" si="11"/>
        <v>33.598368765995446</v>
      </c>
      <c r="L147" s="6"/>
      <c r="M147" s="61">
        <f>(K147/100)*' DATA - Farm inputs'!$C$66</f>
        <v>99.202543618478146</v>
      </c>
    </row>
    <row r="148" spans="2:13" x14ac:dyDescent="0.55000000000000004">
      <c r="B148" s="121"/>
      <c r="C148" s="56">
        <v>3.4</v>
      </c>
      <c r="D148" s="57">
        <f t="shared" si="8"/>
        <v>131950.79107728941</v>
      </c>
      <c r="E148" s="90">
        <f>'Subcli Mast CALC (0.1 SCS)'!E147</f>
        <v>0</v>
      </c>
      <c r="F148" s="87">
        <f>'Subcli Mast CALC (0.1 SCS)'!F147</f>
        <v>10</v>
      </c>
      <c r="G148" s="5">
        <f>'Mastitis inputs 0.1'!Q61</f>
        <v>24.7583799684982</v>
      </c>
      <c r="H148" s="59">
        <f>'Incid. mast. by SCS last test'!G42</f>
        <v>24.7583799684982</v>
      </c>
      <c r="I148" s="60">
        <f t="shared" si="9"/>
        <v>24.7583799684982</v>
      </c>
      <c r="J148" s="60">
        <f t="shared" si="10"/>
        <v>42.089245946446937</v>
      </c>
      <c r="K148" s="60">
        <f t="shared" si="11"/>
        <v>42.089245946446937</v>
      </c>
      <c r="L148" s="6"/>
      <c r="M148" s="61">
        <f>(K148/100)*' DATA - Farm inputs'!$C$66</f>
        <v>124.27270758147921</v>
      </c>
    </row>
    <row r="149" spans="2:13" x14ac:dyDescent="0.55000000000000004">
      <c r="B149" s="121"/>
      <c r="C149" s="56">
        <v>3.5</v>
      </c>
      <c r="D149" s="57">
        <f t="shared" si="8"/>
        <v>141421.35623730952</v>
      </c>
      <c r="E149" s="90">
        <f>'Subcli Mast CALC (0.1 SCS)'!E148</f>
        <v>0</v>
      </c>
      <c r="F149" s="87">
        <f>'Subcli Mast CALC (0.1 SCS)'!F148</f>
        <v>12</v>
      </c>
      <c r="G149" s="5">
        <f>'Mastitis inputs 0.1'!Q62</f>
        <v>23.081410351413702</v>
      </c>
      <c r="H149" s="59">
        <f>'Incid. mast. by SCS last test'!G43</f>
        <v>23.081410351413702</v>
      </c>
      <c r="I149" s="60">
        <f t="shared" si="9"/>
        <v>23.081410351413702</v>
      </c>
      <c r="J149" s="60">
        <f t="shared" si="10"/>
        <v>39.238397597403292</v>
      </c>
      <c r="K149" s="60">
        <f t="shared" si="11"/>
        <v>39.238397597403292</v>
      </c>
      <c r="L149" s="6"/>
      <c r="M149" s="61">
        <f>(K149/100)*' DATA - Farm inputs'!$C$66</f>
        <v>115.85529274609296</v>
      </c>
    </row>
    <row r="150" spans="2:13" x14ac:dyDescent="0.55000000000000004">
      <c r="B150" s="121"/>
      <c r="C150" s="56">
        <v>3.6</v>
      </c>
      <c r="D150" s="57">
        <f t="shared" si="8"/>
        <v>151571.65665103981</v>
      </c>
      <c r="E150" s="90">
        <f>'Subcli Mast CALC (0.1 SCS)'!E149</f>
        <v>0</v>
      </c>
      <c r="F150" s="87">
        <f>'Subcli Mast CALC (0.1 SCS)'!F149</f>
        <v>10</v>
      </c>
      <c r="G150" s="5">
        <f>'Mastitis inputs 0.1'!Q63</f>
        <v>5.4185505534077905</v>
      </c>
      <c r="H150" s="59">
        <f>'Incid. mast. by SCS last test'!G44</f>
        <v>5.4185505534077905</v>
      </c>
      <c r="I150" s="60">
        <f t="shared" si="9"/>
        <v>5.4185505534077905</v>
      </c>
      <c r="J150" s="60">
        <f t="shared" si="10"/>
        <v>9.2115359407932438</v>
      </c>
      <c r="K150" s="60">
        <f t="shared" si="11"/>
        <v>9.2115359407932438</v>
      </c>
      <c r="L150" s="6"/>
      <c r="M150" s="61">
        <f>(K150/100)*' DATA - Farm inputs'!$C$66</f>
        <v>27.19798101878613</v>
      </c>
    </row>
    <row r="151" spans="2:13" x14ac:dyDescent="0.55000000000000004">
      <c r="B151" s="121"/>
      <c r="C151" s="56">
        <v>3.7</v>
      </c>
      <c r="D151" s="57">
        <f t="shared" si="8"/>
        <v>162450.47927124711</v>
      </c>
      <c r="E151" s="90">
        <f>'Subcli Mast CALC (0.1 SCS)'!E150</f>
        <v>0</v>
      </c>
      <c r="F151" s="87">
        <f>'Subcli Mast CALC (0.1 SCS)'!F150</f>
        <v>7</v>
      </c>
      <c r="G151" s="5">
        <f>'Mastitis inputs 0.1'!Q64</f>
        <v>1.98537748568604</v>
      </c>
      <c r="H151" s="59">
        <f>'Incid. mast. by SCS last test'!G45</f>
        <v>1.98537748568604</v>
      </c>
      <c r="I151" s="60">
        <f t="shared" si="9"/>
        <v>1.98537748568604</v>
      </c>
      <c r="J151" s="60">
        <f t="shared" si="10"/>
        <v>3.3751417256662681</v>
      </c>
      <c r="K151" s="60">
        <f t="shared" si="11"/>
        <v>3.3751417256662681</v>
      </c>
      <c r="L151" s="6"/>
      <c r="M151" s="61">
        <f>(K151/100)*' DATA - Farm inputs'!$C$66</f>
        <v>9.9654434592022234</v>
      </c>
    </row>
    <row r="152" spans="2:13" x14ac:dyDescent="0.55000000000000004">
      <c r="B152" s="121"/>
      <c r="C152" s="56">
        <v>3.8</v>
      </c>
      <c r="D152" s="57">
        <f t="shared" si="8"/>
        <v>174110.1126592248</v>
      </c>
      <c r="E152" s="90">
        <f>'Subcli Mast CALC (0.1 SCS)'!E151</f>
        <v>0</v>
      </c>
      <c r="F152" s="87">
        <f>'Subcli Mast CALC (0.1 SCS)'!F151</f>
        <v>12</v>
      </c>
      <c r="G152" s="5">
        <f>'Mastitis inputs 0.1'!Q65</f>
        <v>4.8176732944651102</v>
      </c>
      <c r="H152" s="59">
        <f>'Incid. mast. by SCS last test'!G46</f>
        <v>4.8176732944651102</v>
      </c>
      <c r="I152" s="60">
        <f t="shared" si="9"/>
        <v>4.8176732944651102</v>
      </c>
      <c r="J152" s="60">
        <f t="shared" si="10"/>
        <v>8.1900446005906868</v>
      </c>
      <c r="K152" s="60">
        <f t="shared" si="11"/>
        <v>8.1900446005906868</v>
      </c>
      <c r="L152" s="6"/>
      <c r="M152" s="61">
        <f>(K152/100)*' DATA - Farm inputs'!$C$66</f>
        <v>24.181925687704062</v>
      </c>
    </row>
    <row r="153" spans="2:13" x14ac:dyDescent="0.55000000000000004">
      <c r="B153" s="121"/>
      <c r="C153" s="56">
        <v>3.9</v>
      </c>
      <c r="D153" s="57">
        <f t="shared" si="8"/>
        <v>186606.59830736148</v>
      </c>
      <c r="E153" s="90">
        <f>'Subcli Mast CALC (0.1 SCS)'!E152</f>
        <v>0</v>
      </c>
      <c r="F153" s="87">
        <f>'Subcli Mast CALC (0.1 SCS)'!F152</f>
        <v>12</v>
      </c>
      <c r="G153" s="5">
        <f>'Mastitis inputs 0.1'!Q66</f>
        <v>7.8580052222996493</v>
      </c>
      <c r="H153" s="59">
        <f>'Incid. mast. by SCS last test'!G47</f>
        <v>7.8580052222996493</v>
      </c>
      <c r="I153" s="60">
        <f t="shared" si="9"/>
        <v>7.8580052222996493</v>
      </c>
      <c r="J153" s="60">
        <f t="shared" si="10"/>
        <v>13.358608877909404</v>
      </c>
      <c r="K153" s="60">
        <f t="shared" si="11"/>
        <v>13.358608877909404</v>
      </c>
      <c r="L153" s="6"/>
      <c r="M153" s="61">
        <f>(K153/100)*' DATA - Farm inputs'!$C$66</f>
        <v>39.442628572915304</v>
      </c>
    </row>
    <row r="154" spans="2:13" x14ac:dyDescent="0.55000000000000004">
      <c r="B154" s="121"/>
      <c r="C154" s="56">
        <v>4</v>
      </c>
      <c r="D154" s="57">
        <f t="shared" si="8"/>
        <v>200000</v>
      </c>
      <c r="E154" s="90">
        <f>'Subcli Mast CALC (0.1 SCS)'!E153</f>
        <v>1</v>
      </c>
      <c r="F154" s="87">
        <f>'Subcli Mast CALC (0.1 SCS)'!F153</f>
        <v>8</v>
      </c>
      <c r="G154" s="5">
        <f>'Mastitis inputs 0.1'!Q67</f>
        <v>7.6243762546929901</v>
      </c>
      <c r="H154" s="59">
        <f>'Incid. mast. by SCS last test'!G48</f>
        <v>7.6243762546929901</v>
      </c>
      <c r="I154" s="60">
        <f t="shared" si="9"/>
        <v>7.6243762546929901</v>
      </c>
      <c r="J154" s="60">
        <f t="shared" si="10"/>
        <v>12.961439632978083</v>
      </c>
      <c r="K154" s="60">
        <f t="shared" si="11"/>
        <v>7.6243762546929901</v>
      </c>
      <c r="L154" s="6"/>
      <c r="M154" s="61">
        <f>(K154/100)*' DATA - Farm inputs'!$C$66</f>
        <v>22.511733329606521</v>
      </c>
    </row>
    <row r="155" spans="2:13" x14ac:dyDescent="0.55000000000000004">
      <c r="B155" s="121"/>
      <c r="C155" s="56">
        <v>4.0999999999999996</v>
      </c>
      <c r="D155" s="57">
        <f t="shared" si="8"/>
        <v>214354.69250725859</v>
      </c>
      <c r="E155" s="90">
        <f>'Subcli Mast CALC (0.1 SCS)'!E154</f>
        <v>1</v>
      </c>
      <c r="F155" s="87">
        <f>'Subcli Mast CALC (0.1 SCS)'!F154</f>
        <v>6</v>
      </c>
      <c r="G155" s="5">
        <f>'Mastitis inputs 0.1'!Q68</f>
        <v>7.4491501243333698</v>
      </c>
      <c r="H155" s="59">
        <f>'Incid. mast. by SCS last test'!G49</f>
        <v>7.4491501243333698</v>
      </c>
      <c r="I155" s="60">
        <f t="shared" si="9"/>
        <v>7.4491501243333698</v>
      </c>
      <c r="J155" s="60">
        <f t="shared" si="10"/>
        <v>12.663555211366729</v>
      </c>
      <c r="K155" s="60">
        <f t="shared" si="11"/>
        <v>7.4491501243333698</v>
      </c>
      <c r="L155" s="6"/>
      <c r="M155" s="61">
        <f>(K155/100)*' DATA - Farm inputs'!$C$66</f>
        <v>21.994360657106707</v>
      </c>
    </row>
    <row r="156" spans="2:13" x14ac:dyDescent="0.55000000000000004">
      <c r="B156" s="121"/>
      <c r="C156" s="56">
        <v>4.2</v>
      </c>
      <c r="D156" s="57">
        <f t="shared" si="8"/>
        <v>229739.67099940701</v>
      </c>
      <c r="E156" s="90">
        <f>'Subcli Mast CALC (0.1 SCS)'!E155</f>
        <v>1</v>
      </c>
      <c r="F156" s="87">
        <f>'Subcli Mast CALC (0.1 SCS)'!F155</f>
        <v>6</v>
      </c>
      <c r="G156" s="5">
        <f>'Mastitis inputs 0.1'!Q69</f>
        <v>12.32635006962</v>
      </c>
      <c r="H156" s="59">
        <f>'Incid. mast. by SCS last test'!G50</f>
        <v>12.32635006962</v>
      </c>
      <c r="I156" s="60">
        <f t="shared" si="9"/>
        <v>12.32635006962</v>
      </c>
      <c r="J156" s="60">
        <f t="shared" si="10"/>
        <v>20.954795118353999</v>
      </c>
      <c r="K156" s="60">
        <f t="shared" si="11"/>
        <v>12.32635006962</v>
      </c>
      <c r="L156" s="6"/>
      <c r="M156" s="61">
        <f>(K156/100)*' DATA - Farm inputs'!$C$66</f>
        <v>36.394781215560009</v>
      </c>
    </row>
    <row r="157" spans="2:13" x14ac:dyDescent="0.55000000000000004">
      <c r="B157" s="121"/>
      <c r="C157" s="56">
        <v>4.3</v>
      </c>
      <c r="D157" s="57">
        <f t="shared" si="8"/>
        <v>246228.88266898322</v>
      </c>
      <c r="E157" s="90">
        <f>'Subcli Mast CALC (0.1 SCS)'!E156</f>
        <v>1</v>
      </c>
      <c r="F157" s="87">
        <f>'Subcli Mast CALC (0.1 SCS)'!F156</f>
        <v>6</v>
      </c>
      <c r="G157" s="5">
        <f>'Mastitis inputs 0.1'!Q70</f>
        <v>9.6992102507263507</v>
      </c>
      <c r="H157" s="59">
        <f>'Incid. mast. by SCS last test'!G51</f>
        <v>9.6992102507263507</v>
      </c>
      <c r="I157" s="60">
        <f t="shared" si="9"/>
        <v>9.6992102507263507</v>
      </c>
      <c r="J157" s="60">
        <f t="shared" si="10"/>
        <v>16.488657426234795</v>
      </c>
      <c r="K157" s="60">
        <f t="shared" si="11"/>
        <v>9.6992102507263507</v>
      </c>
      <c r="L157" s="6"/>
      <c r="M157" s="61">
        <f>(K157/100)*' DATA - Farm inputs'!$C$66</f>
        <v>28.637888186294621</v>
      </c>
    </row>
    <row r="158" spans="2:13" x14ac:dyDescent="0.55000000000000004">
      <c r="B158" s="121"/>
      <c r="C158" s="56">
        <v>4.4000000000000004</v>
      </c>
      <c r="D158" s="57">
        <f t="shared" si="8"/>
        <v>263901.58215457894</v>
      </c>
      <c r="E158" s="90">
        <f>'Subcli Mast CALC (0.1 SCS)'!E157</f>
        <v>1</v>
      </c>
      <c r="F158" s="87">
        <f>'Subcli Mast CALC (0.1 SCS)'!F157</f>
        <v>2</v>
      </c>
      <c r="G158" s="5">
        <f>'Mastitis inputs 0.1'!Q71</f>
        <v>9.8447115600356501</v>
      </c>
      <c r="H158" s="59">
        <f>'Incid. mast. by SCS last test'!G52</f>
        <v>9.8447115600356501</v>
      </c>
      <c r="I158" s="60">
        <f t="shared" si="9"/>
        <v>9.8447115600356501</v>
      </c>
      <c r="J158" s="60">
        <f t="shared" si="10"/>
        <v>16.736009652060606</v>
      </c>
      <c r="K158" s="60">
        <f t="shared" si="11"/>
        <v>9.8447115600356501</v>
      </c>
      <c r="L158" s="6"/>
      <c r="M158" s="61">
        <f>(K158/100)*' DATA - Farm inputs'!$C$66</f>
        <v>29.067495352161259</v>
      </c>
    </row>
    <row r="159" spans="2:13" x14ac:dyDescent="0.55000000000000004">
      <c r="B159" s="121"/>
      <c r="C159" s="56">
        <v>4.5</v>
      </c>
      <c r="D159" s="57">
        <f t="shared" si="8"/>
        <v>282842.71247461898</v>
      </c>
      <c r="E159" s="90">
        <f>'Subcli Mast CALC (0.1 SCS)'!E158</f>
        <v>1</v>
      </c>
      <c r="F159" s="87">
        <f>'Subcli Mast CALC (0.1 SCS)'!F158</f>
        <v>7</v>
      </c>
      <c r="G159" s="5">
        <f>'Mastitis inputs 0.1'!Q72</f>
        <v>17.3831963981321</v>
      </c>
      <c r="H159" s="59">
        <f>'Incid. mast. by SCS last test'!G53</f>
        <v>17.3831963981321</v>
      </c>
      <c r="I159" s="60">
        <f t="shared" si="9"/>
        <v>17.3831963981321</v>
      </c>
      <c r="J159" s="60">
        <f t="shared" si="10"/>
        <v>29.551433876824568</v>
      </c>
      <c r="K159" s="60">
        <f t="shared" si="11"/>
        <v>17.3831963981321</v>
      </c>
      <c r="L159" s="6"/>
      <c r="M159" s="61">
        <f>(K159/100)*' DATA - Farm inputs'!$C$66</f>
        <v>51.325625685124841</v>
      </c>
    </row>
    <row r="160" spans="2:13" x14ac:dyDescent="0.55000000000000004">
      <c r="B160" s="121"/>
      <c r="C160" s="56">
        <v>4.5999999999999996</v>
      </c>
      <c r="D160" s="57">
        <f t="shared" si="8"/>
        <v>303143.31330207951</v>
      </c>
      <c r="E160" s="90">
        <f>'Subcli Mast CALC (0.1 SCS)'!E159</f>
        <v>1</v>
      </c>
      <c r="F160" s="87">
        <f>'Subcli Mast CALC (0.1 SCS)'!F159</f>
        <v>3</v>
      </c>
      <c r="G160" s="5">
        <f>'Mastitis inputs 0.1'!Q73</f>
        <v>13.3626095329329</v>
      </c>
      <c r="H160" s="59">
        <f>'Incid. mast. by SCS last test'!G54</f>
        <v>13.3626095329329</v>
      </c>
      <c r="I160" s="60">
        <f t="shared" si="9"/>
        <v>13.3626095329329</v>
      </c>
      <c r="J160" s="60">
        <f t="shared" si="10"/>
        <v>22.716436205985929</v>
      </c>
      <c r="K160" s="60">
        <f t="shared" si="11"/>
        <v>13.3626095329329</v>
      </c>
      <c r="L160" s="6"/>
      <c r="M160" s="61">
        <f>(K160/100)*' DATA - Farm inputs'!$C$66</f>
        <v>39.454440906937684</v>
      </c>
    </row>
    <row r="161" spans="2:13" x14ac:dyDescent="0.55000000000000004">
      <c r="B161" s="121"/>
      <c r="C161" s="56">
        <v>4.7</v>
      </c>
      <c r="D161" s="57">
        <f t="shared" si="8"/>
        <v>324900.95854249428</v>
      </c>
      <c r="E161" s="90">
        <f>'Subcli Mast CALC (0.1 SCS)'!E160</f>
        <v>1</v>
      </c>
      <c r="F161" s="87">
        <f>'Subcli Mast CALC (0.1 SCS)'!F160</f>
        <v>6</v>
      </c>
      <c r="G161" s="5">
        <f>'Mastitis inputs 0.1'!Q74</f>
        <v>7.4517055520628093</v>
      </c>
      <c r="H161" s="59">
        <f>'Incid. mast. by SCS last test'!G55</f>
        <v>7.4517055520628093</v>
      </c>
      <c r="I161" s="60">
        <f t="shared" si="9"/>
        <v>7.4517055520628093</v>
      </c>
      <c r="J161" s="60">
        <f t="shared" si="10"/>
        <v>12.667899438506776</v>
      </c>
      <c r="K161" s="60">
        <f t="shared" si="11"/>
        <v>7.4517055520628093</v>
      </c>
      <c r="L161" s="6"/>
      <c r="M161" s="61">
        <f>(K161/100)*' DATA - Farm inputs'!$C$66</f>
        <v>22.001905813020649</v>
      </c>
    </row>
    <row r="162" spans="2:13" x14ac:dyDescent="0.55000000000000004">
      <c r="B162" s="121"/>
      <c r="C162" s="56">
        <v>4.8</v>
      </c>
      <c r="D162" s="57">
        <f t="shared" si="8"/>
        <v>348220.22531844967</v>
      </c>
      <c r="E162" s="90">
        <f>'Subcli Mast CALC (0.1 SCS)'!E161</f>
        <v>1</v>
      </c>
      <c r="F162" s="87">
        <f>'Subcli Mast CALC (0.1 SCS)'!F161</f>
        <v>1</v>
      </c>
      <c r="G162" s="5">
        <f>'Mastitis inputs 0.1'!Q75</f>
        <v>9.7845253324354307</v>
      </c>
      <c r="H162" s="59">
        <f>'Incid. mast. by SCS last test'!G56</f>
        <v>9.7845253324354307</v>
      </c>
      <c r="I162" s="60">
        <f t="shared" si="9"/>
        <v>9.7845253324354307</v>
      </c>
      <c r="J162" s="60">
        <f t="shared" si="10"/>
        <v>16.633693065140232</v>
      </c>
      <c r="K162" s="60">
        <f t="shared" si="11"/>
        <v>9.7845253324354307</v>
      </c>
      <c r="L162" s="6"/>
      <c r="M162" s="61">
        <f>(K162/100)*' DATA - Farm inputs'!$C$66</f>
        <v>28.88978949654885</v>
      </c>
    </row>
    <row r="163" spans="2:13" x14ac:dyDescent="0.55000000000000004">
      <c r="B163" s="121"/>
      <c r="C163" s="56">
        <v>4.9000000000000004</v>
      </c>
      <c r="D163" s="57">
        <f t="shared" si="8"/>
        <v>373213.19661472301</v>
      </c>
      <c r="E163" s="90">
        <f>'Subcli Mast CALC (0.1 SCS)'!E162</f>
        <v>1</v>
      </c>
      <c r="F163" s="87">
        <f>'Subcli Mast CALC (0.1 SCS)'!F162</f>
        <v>5</v>
      </c>
      <c r="G163" s="5">
        <f>'Mastitis inputs 0.1'!Q76</f>
        <v>5.0386869599273698</v>
      </c>
      <c r="H163" s="59">
        <f>'Incid. mast. by SCS last test'!G57</f>
        <v>5.0386869599273698</v>
      </c>
      <c r="I163" s="60">
        <f t="shared" si="9"/>
        <v>5.0386869599273698</v>
      </c>
      <c r="J163" s="60">
        <f t="shared" si="10"/>
        <v>8.5657678318765278</v>
      </c>
      <c r="K163" s="60">
        <f t="shared" si="11"/>
        <v>5.0386869599273698</v>
      </c>
      <c r="L163" s="6"/>
      <c r="M163" s="61">
        <f>(K163/100)*' DATA - Farm inputs'!$C$66</f>
        <v>14.877227117881553</v>
      </c>
    </row>
    <row r="164" spans="2:13" x14ac:dyDescent="0.55000000000000004">
      <c r="B164" s="121"/>
      <c r="C164" s="56">
        <v>5</v>
      </c>
      <c r="D164" s="57">
        <f t="shared" si="8"/>
        <v>400000</v>
      </c>
      <c r="E164" s="90">
        <f>'Subcli Mast CALC (0.1 SCS)'!E163</f>
        <v>1</v>
      </c>
      <c r="F164" s="87">
        <f>'Subcli Mast CALC (0.1 SCS)'!F163</f>
        <v>2</v>
      </c>
      <c r="G164" s="5">
        <f>'Mastitis inputs 0.1'!Q77</f>
        <v>11.306006517522</v>
      </c>
      <c r="H164" s="59">
        <f>'Incid. mast. by SCS last test'!G58</f>
        <v>11.306006517522</v>
      </c>
      <c r="I164" s="60">
        <f t="shared" si="9"/>
        <v>11.306006517522</v>
      </c>
      <c r="J164" s="60">
        <f t="shared" si="10"/>
        <v>19.220211079787401</v>
      </c>
      <c r="K164" s="60">
        <f t="shared" si="11"/>
        <v>11.306006517522</v>
      </c>
      <c r="L164" s="6"/>
      <c r="M164" s="61">
        <f>(K164/100)*' DATA - Farm inputs'!$C$66</f>
        <v>33.382114843635456</v>
      </c>
    </row>
    <row r="165" spans="2:13" x14ac:dyDescent="0.55000000000000004">
      <c r="B165" s="121"/>
      <c r="C165" s="56">
        <v>5.0999999999999996</v>
      </c>
      <c r="D165" s="57">
        <f t="shared" si="8"/>
        <v>428709.38501451717</v>
      </c>
      <c r="E165" s="90">
        <f>'Subcli Mast CALC (0.1 SCS)'!E164</f>
        <v>1</v>
      </c>
      <c r="F165" s="87">
        <f>'Subcli Mast CALC (0.1 SCS)'!F164</f>
        <v>5</v>
      </c>
      <c r="G165" s="5">
        <f>'Mastitis inputs 0.1'!Q78</f>
        <v>15.560593266209999</v>
      </c>
      <c r="H165" s="59">
        <f>'Incid. mast. by SCS last test'!G59</f>
        <v>15.560593266209999</v>
      </c>
      <c r="I165" s="60">
        <f t="shared" si="9"/>
        <v>15.560593266209999</v>
      </c>
      <c r="J165" s="60">
        <f t="shared" si="10"/>
        <v>26.453008552556998</v>
      </c>
      <c r="K165" s="60">
        <f t="shared" si="11"/>
        <v>15.560593266209999</v>
      </c>
      <c r="L165" s="6"/>
      <c r="M165" s="61">
        <f>(K165/100)*' DATA - Farm inputs'!$C$66</f>
        <v>45.94420767781164</v>
      </c>
    </row>
    <row r="166" spans="2:13" x14ac:dyDescent="0.55000000000000004">
      <c r="B166" s="121"/>
      <c r="C166" s="56">
        <v>5.2</v>
      </c>
      <c r="D166" s="57">
        <f t="shared" si="8"/>
        <v>459479.34199881396</v>
      </c>
      <c r="E166" s="90">
        <f>'Subcli Mast CALC (0.1 SCS)'!E165</f>
        <v>1</v>
      </c>
      <c r="F166" s="87">
        <f>'Subcli Mast CALC (0.1 SCS)'!F165</f>
        <v>1</v>
      </c>
      <c r="G166" s="5">
        <f>'Mastitis inputs 0.1'!Q79</f>
        <v>15.522606090529401</v>
      </c>
      <c r="H166" s="59">
        <f>'Incid. mast. by SCS last test'!G60</f>
        <v>15.522606090529401</v>
      </c>
      <c r="I166" s="60">
        <f t="shared" si="9"/>
        <v>15.522606090529401</v>
      </c>
      <c r="J166" s="60">
        <f t="shared" si="10"/>
        <v>26.388430353899981</v>
      </c>
      <c r="K166" s="60">
        <f t="shared" si="11"/>
        <v>15.522606090529401</v>
      </c>
      <c r="L166" s="6"/>
      <c r="M166" s="61">
        <f>(K166/100)*' DATA - Farm inputs'!$C$66</f>
        <v>45.832046742897106</v>
      </c>
    </row>
    <row r="167" spans="2:13" x14ac:dyDescent="0.55000000000000004">
      <c r="B167" s="121"/>
      <c r="C167" s="56">
        <v>5.3</v>
      </c>
      <c r="D167" s="57">
        <f t="shared" si="8"/>
        <v>492457.76533796644</v>
      </c>
      <c r="E167" s="90">
        <f>'Subcli Mast CALC (0.1 SCS)'!E166</f>
        <v>1</v>
      </c>
      <c r="F167" s="87">
        <f>'Subcli Mast CALC (0.1 SCS)'!F166</f>
        <v>2</v>
      </c>
      <c r="G167" s="5">
        <f>'Mastitis inputs 0.1'!Q80</f>
        <v>13.1725902278119</v>
      </c>
      <c r="H167" s="59">
        <f>'Incid. mast. by SCS last test'!G61</f>
        <v>13.1725902278119</v>
      </c>
      <c r="I167" s="60">
        <f t="shared" si="9"/>
        <v>13.1725902278119</v>
      </c>
      <c r="J167" s="60">
        <f t="shared" si="10"/>
        <v>22.39340338728023</v>
      </c>
      <c r="K167" s="60">
        <f t="shared" si="11"/>
        <v>13.1725902278119</v>
      </c>
      <c r="L167" s="6"/>
      <c r="M167" s="61">
        <f>(K167/100)*' DATA - Farm inputs'!$C$66</f>
        <v>38.893389906637417</v>
      </c>
    </row>
    <row r="168" spans="2:13" x14ac:dyDescent="0.55000000000000004">
      <c r="B168" s="121"/>
      <c r="C168" s="56">
        <v>5.4</v>
      </c>
      <c r="D168" s="57">
        <f t="shared" si="8"/>
        <v>527803.16430915787</v>
      </c>
      <c r="E168" s="90">
        <f>'Subcli Mast CALC (0.1 SCS)'!E167</f>
        <v>1</v>
      </c>
      <c r="F168" s="87">
        <f>'Subcli Mast CALC (0.1 SCS)'!F167</f>
        <v>1</v>
      </c>
      <c r="G168" s="5">
        <f>'Mastitis inputs 0.1'!Q81</f>
        <v>12.7161856935084</v>
      </c>
      <c r="H168" s="59">
        <f>'Incid. mast. by SCS last test'!G62</f>
        <v>12.7161856935084</v>
      </c>
      <c r="I168" s="60">
        <f t="shared" si="9"/>
        <v>12.7161856935084</v>
      </c>
      <c r="J168" s="60">
        <f t="shared" si="10"/>
        <v>21.617515678964281</v>
      </c>
      <c r="K168" s="60">
        <f t="shared" si="11"/>
        <v>12.7161856935084</v>
      </c>
      <c r="L168" s="6"/>
      <c r="M168" s="61">
        <f>(K168/100)*' DATA - Farm inputs'!$C$66</f>
        <v>37.545809878652904</v>
      </c>
    </row>
    <row r="169" spans="2:13" x14ac:dyDescent="0.55000000000000004">
      <c r="B169" s="121"/>
      <c r="C169" s="56">
        <v>5.5</v>
      </c>
      <c r="D169" s="57">
        <f t="shared" si="8"/>
        <v>565685.42494923808</v>
      </c>
      <c r="E169" s="90">
        <f>'Subcli Mast CALC (0.1 SCS)'!E168</f>
        <v>1</v>
      </c>
      <c r="F169" s="87">
        <f>'Subcli Mast CALC (0.1 SCS)'!F168</f>
        <v>2</v>
      </c>
      <c r="G169" s="5">
        <f>'Mastitis inputs 0.1'!Q82</f>
        <v>6.3249385376797997</v>
      </c>
      <c r="H169" s="59">
        <f>'Incid. mast. by SCS last test'!G63</f>
        <v>6.3249385376797997</v>
      </c>
      <c r="I169" s="60">
        <f t="shared" si="9"/>
        <v>6.3249385376797997</v>
      </c>
      <c r="J169" s="60">
        <f t="shared" si="10"/>
        <v>10.752395514055658</v>
      </c>
      <c r="K169" s="60">
        <f t="shared" si="11"/>
        <v>6.3249385376797997</v>
      </c>
      <c r="L169" s="6"/>
      <c r="M169" s="61">
        <f>(K169/100)*' DATA - Farm inputs'!$C$66</f>
        <v>18.675013526353379</v>
      </c>
    </row>
    <row r="170" spans="2:13" x14ac:dyDescent="0.55000000000000004">
      <c r="B170" s="121"/>
      <c r="C170" s="56">
        <v>5.6</v>
      </c>
      <c r="D170" s="57">
        <f t="shared" si="8"/>
        <v>606286.62660415913</v>
      </c>
      <c r="E170" s="90">
        <f>'Subcli Mast CALC (0.1 SCS)'!E169</f>
        <v>1</v>
      </c>
      <c r="F170" s="87">
        <f>'Subcli Mast CALC (0.1 SCS)'!F169</f>
        <v>1</v>
      </c>
      <c r="G170" s="5">
        <f>'Mastitis inputs 0.1'!Q83</f>
        <v>6.9613083325125</v>
      </c>
      <c r="H170" s="59">
        <f>'Incid. mast. by SCS last test'!G64</f>
        <v>6.9613083325125</v>
      </c>
      <c r="I170" s="60">
        <f t="shared" si="9"/>
        <v>6.9613083325125</v>
      </c>
      <c r="J170" s="60">
        <f t="shared" si="10"/>
        <v>11.83422416527125</v>
      </c>
      <c r="K170" s="60">
        <f t="shared" si="11"/>
        <v>6.9613083325125</v>
      </c>
      <c r="L170" s="6"/>
      <c r="M170" s="61">
        <f>(K170/100)*' DATA - Farm inputs'!$C$66</f>
        <v>20.553958982576408</v>
      </c>
    </row>
    <row r="171" spans="2:13" x14ac:dyDescent="0.55000000000000004">
      <c r="B171" s="121"/>
      <c r="C171" s="56">
        <v>5.7</v>
      </c>
      <c r="D171" s="57">
        <f t="shared" si="8"/>
        <v>649801.91708498844</v>
      </c>
      <c r="E171" s="90">
        <f>'Subcli Mast CALC (0.1 SCS)'!E170</f>
        <v>1</v>
      </c>
      <c r="F171" s="87">
        <f>'Subcli Mast CALC (0.1 SCS)'!F170</f>
        <v>1</v>
      </c>
      <c r="G171" s="5">
        <f>'Mastitis inputs 0.1'!Q84</f>
        <v>6.9787198891755091</v>
      </c>
      <c r="H171" s="59">
        <f>'Incid. mast. by SCS last test'!G65</f>
        <v>6.9787198891755091</v>
      </c>
      <c r="I171" s="60">
        <f t="shared" si="9"/>
        <v>6.9787198891755091</v>
      </c>
      <c r="J171" s="60">
        <f t="shared" si="10"/>
        <v>11.863823811598365</v>
      </c>
      <c r="K171" s="60">
        <f t="shared" si="11"/>
        <v>6.9787198891755091</v>
      </c>
      <c r="L171" s="6"/>
      <c r="M171" s="61">
        <f>(K171/100)*' DATA - Farm inputs'!$C$66</f>
        <v>20.60536834477961</v>
      </c>
    </row>
    <row r="172" spans="2:13" x14ac:dyDescent="0.55000000000000004">
      <c r="B172" s="121"/>
      <c r="C172" s="56">
        <v>5.8</v>
      </c>
      <c r="D172" s="57">
        <f t="shared" si="8"/>
        <v>696440.45063689922</v>
      </c>
      <c r="E172" s="90">
        <f>'Subcli Mast CALC (0.1 SCS)'!E171</f>
        <v>1</v>
      </c>
      <c r="F172" s="87">
        <f>'Subcli Mast CALC (0.1 SCS)'!F171</f>
        <v>1</v>
      </c>
      <c r="G172" s="5">
        <f>'Mastitis inputs 0.1'!Q85</f>
        <v>5.4734037317197801</v>
      </c>
      <c r="H172" s="59">
        <f>'Incid. mast. by SCS last test'!G66</f>
        <v>5.4734037317197801</v>
      </c>
      <c r="I172" s="60">
        <f t="shared" si="9"/>
        <v>5.4734037317197801</v>
      </c>
      <c r="J172" s="60">
        <f t="shared" si="10"/>
        <v>9.3047863439236256</v>
      </c>
      <c r="K172" s="60">
        <f t="shared" si="11"/>
        <v>5.4734037317197801</v>
      </c>
      <c r="L172" s="6"/>
      <c r="M172" s="61">
        <f>(K172/100)*' DATA - Farm inputs'!$C$66</f>
        <v>16.160771858275822</v>
      </c>
    </row>
    <row r="173" spans="2:13" x14ac:dyDescent="0.55000000000000004">
      <c r="B173" s="121"/>
      <c r="C173" s="56">
        <v>5.9</v>
      </c>
      <c r="D173" s="57">
        <f t="shared" si="8"/>
        <v>746426.39322944614</v>
      </c>
      <c r="E173" s="90">
        <f>'Subcli Mast CALC (0.1 SCS)'!E172</f>
        <v>1</v>
      </c>
      <c r="F173" s="87">
        <f>'Subcli Mast CALC (0.1 SCS)'!F172</f>
        <v>0</v>
      </c>
      <c r="G173" s="5">
        <f>'Mastitis inputs 0.1'!Q86</f>
        <v>6.0089062809391498</v>
      </c>
      <c r="H173" s="59">
        <f>'Incid. mast. by SCS last test'!G67</f>
        <v>6.0089062809391498</v>
      </c>
      <c r="I173" s="60">
        <f t="shared" si="9"/>
        <v>6.0089062809391498</v>
      </c>
      <c r="J173" s="60">
        <f t="shared" si="10"/>
        <v>10.215140677596555</v>
      </c>
      <c r="K173" s="60">
        <f t="shared" si="11"/>
        <v>6.0089062809391498</v>
      </c>
      <c r="L173" s="6"/>
      <c r="M173" s="61">
        <f>(K173/100)*' DATA - Farm inputs'!$C$66</f>
        <v>17.741896685100933</v>
      </c>
    </row>
    <row r="174" spans="2:13" x14ac:dyDescent="0.55000000000000004">
      <c r="B174" s="121"/>
      <c r="C174" s="56">
        <v>6</v>
      </c>
      <c r="D174" s="57">
        <f t="shared" si="8"/>
        <v>800000</v>
      </c>
      <c r="E174" s="90">
        <f>'Subcli Mast CALC (0.1 SCS)'!E173</f>
        <v>1</v>
      </c>
      <c r="F174" s="87">
        <f>'Subcli Mast CALC (0.1 SCS)'!F173</f>
        <v>1</v>
      </c>
      <c r="G174" s="5">
        <f>'Mastitis inputs 0.1'!Q87</f>
        <v>7.02641099065929</v>
      </c>
      <c r="H174" s="59">
        <f>'Incid. mast. by SCS last test'!G68</f>
        <v>7.02641099065929</v>
      </c>
      <c r="I174" s="60">
        <f t="shared" si="9"/>
        <v>7.02641099065929</v>
      </c>
      <c r="J174" s="60">
        <f t="shared" si="10"/>
        <v>11.944898684120792</v>
      </c>
      <c r="K174" s="60">
        <f t="shared" si="11"/>
        <v>7.02641099065929</v>
      </c>
      <c r="L174" s="6"/>
      <c r="M174" s="61">
        <f>(K174/100)*' DATA - Farm inputs'!$C$66</f>
        <v>20.74618109102062</v>
      </c>
    </row>
    <row r="175" spans="2:13" x14ac:dyDescent="0.55000000000000004">
      <c r="B175" s="121"/>
      <c r="C175" s="56">
        <v>6.1</v>
      </c>
      <c r="D175" s="57">
        <f t="shared" si="8"/>
        <v>857418.77002903435</v>
      </c>
      <c r="E175" s="90">
        <f>'Subcli Mast CALC (0.1 SCS)'!E174</f>
        <v>1</v>
      </c>
      <c r="F175" s="87">
        <f>'Subcli Mast CALC (0.1 SCS)'!F174</f>
        <v>1</v>
      </c>
      <c r="G175" s="5">
        <f>'Mastitis inputs 0.1'!Q88</f>
        <v>6.4822251600444902</v>
      </c>
      <c r="H175" s="59">
        <f>'Incid. mast. by SCS last test'!G69</f>
        <v>6.4822251600444902</v>
      </c>
      <c r="I175" s="60">
        <f t="shared" si="9"/>
        <v>6.4822251600444902</v>
      </c>
      <c r="J175" s="60">
        <f t="shared" si="10"/>
        <v>11.019782772075633</v>
      </c>
      <c r="K175" s="60">
        <f t="shared" si="11"/>
        <v>6.4822251600444902</v>
      </c>
      <c r="L175" s="6"/>
      <c r="M175" s="61">
        <f>(K175/100)*' DATA - Farm inputs'!$C$66</f>
        <v>19.139418007547359</v>
      </c>
    </row>
    <row r="176" spans="2:13" x14ac:dyDescent="0.55000000000000004">
      <c r="B176" s="121"/>
      <c r="C176" s="56">
        <v>6.2</v>
      </c>
      <c r="D176" s="57">
        <f t="shared" si="8"/>
        <v>918958.68399762793</v>
      </c>
      <c r="E176" s="90">
        <f>'Subcli Mast CALC (0.1 SCS)'!E175</f>
        <v>1</v>
      </c>
      <c r="F176" s="87">
        <f>'Subcli Mast CALC (0.1 SCS)'!F175</f>
        <v>1</v>
      </c>
      <c r="G176" s="5">
        <f>'Mastitis inputs 0.1'!Q89</f>
        <v>7.462044860082349</v>
      </c>
      <c r="H176" s="59">
        <f>'Incid. mast. by SCS last test'!G70</f>
        <v>7.462044860082349</v>
      </c>
      <c r="I176" s="60">
        <f t="shared" si="9"/>
        <v>7.462044860082349</v>
      </c>
      <c r="J176" s="60">
        <f t="shared" si="10"/>
        <v>12.685476262139993</v>
      </c>
      <c r="K176" s="60">
        <f t="shared" si="11"/>
        <v>7.462044860082349</v>
      </c>
      <c r="L176" s="6"/>
      <c r="M176" s="61">
        <f>(K176/100)*' DATA - Farm inputs'!$C$66</f>
        <v>22.032433653879146</v>
      </c>
    </row>
    <row r="177" spans="2:13" x14ac:dyDescent="0.55000000000000004">
      <c r="B177" s="121"/>
      <c r="C177" s="56">
        <v>6.3</v>
      </c>
      <c r="D177" s="57">
        <f t="shared" si="8"/>
        <v>984915.53067593288</v>
      </c>
      <c r="E177" s="90">
        <f>'Subcli Mast CALC (0.1 SCS)'!E176</f>
        <v>1</v>
      </c>
      <c r="F177" s="87">
        <f>'Subcli Mast CALC (0.1 SCS)'!F176</f>
        <v>2</v>
      </c>
      <c r="G177" s="5">
        <f>'Mastitis inputs 0.1'!Q90</f>
        <v>6.9316696415878898</v>
      </c>
      <c r="H177" s="59">
        <f>'Incid. mast. by SCS last test'!G71</f>
        <v>6.9316696415878898</v>
      </c>
      <c r="I177" s="60">
        <f t="shared" si="9"/>
        <v>6.9316696415878898</v>
      </c>
      <c r="J177" s="60">
        <f t="shared" si="10"/>
        <v>11.783838390699412</v>
      </c>
      <c r="K177" s="60">
        <f t="shared" si="11"/>
        <v>6.9316696415878898</v>
      </c>
      <c r="L177" s="6"/>
      <c r="M177" s="61">
        <f>(K177/100)*' DATA - Farm inputs'!$C$66</f>
        <v>20.466447783752404</v>
      </c>
    </row>
    <row r="178" spans="2:13" x14ac:dyDescent="0.55000000000000004">
      <c r="B178" s="121"/>
      <c r="C178" s="56">
        <v>6.4</v>
      </c>
      <c r="D178" s="57">
        <f t="shared" si="8"/>
        <v>1055606.3286183157</v>
      </c>
      <c r="E178" s="90">
        <f>'Subcli Mast CALC (0.1 SCS)'!E177</f>
        <v>1</v>
      </c>
      <c r="F178" s="87">
        <f>'Subcli Mast CALC (0.1 SCS)'!F177</f>
        <v>1</v>
      </c>
      <c r="G178" s="5">
        <f>'Mastitis inputs 0.1'!Q91</f>
        <v>7.9235663108412</v>
      </c>
      <c r="H178" s="59">
        <f>'Incid. mast. by SCS last test'!G72</f>
        <v>7.9235663108412</v>
      </c>
      <c r="I178" s="60">
        <f t="shared" si="9"/>
        <v>7.9235663108412</v>
      </c>
      <c r="J178" s="60">
        <f t="shared" si="10"/>
        <v>13.47006272843004</v>
      </c>
      <c r="K178" s="60">
        <f t="shared" si="11"/>
        <v>7.9235663108412</v>
      </c>
      <c r="L178" s="6"/>
      <c r="M178" s="61">
        <f>(K178/100)*' DATA - Farm inputs'!$C$66</f>
        <v>23.395121889389728</v>
      </c>
    </row>
    <row r="179" spans="2:13" x14ac:dyDescent="0.55000000000000004">
      <c r="B179" s="121"/>
      <c r="C179" s="56">
        <v>6.5</v>
      </c>
      <c r="D179" s="57">
        <f t="shared" si="8"/>
        <v>1131370.8498984759</v>
      </c>
      <c r="E179" s="90">
        <f>'Subcli Mast CALC (0.1 SCS)'!E178</f>
        <v>1</v>
      </c>
      <c r="F179" s="87">
        <f>'Subcli Mast CALC (0.1 SCS)'!F178</f>
        <v>0</v>
      </c>
      <c r="G179" s="5">
        <f>'Mastitis inputs 0.1'!Q92</f>
        <v>3.7418809450607</v>
      </c>
      <c r="H179" s="59">
        <f>'Incid. mast. by SCS last test'!G73</f>
        <v>3.7418809450607</v>
      </c>
      <c r="I179" s="60">
        <f t="shared" si="9"/>
        <v>3.7418809450607</v>
      </c>
      <c r="J179" s="60">
        <f t="shared" si="10"/>
        <v>6.3611976066031897</v>
      </c>
      <c r="K179" s="60">
        <f t="shared" si="11"/>
        <v>3.7418809450607</v>
      </c>
      <c r="L179" s="6"/>
      <c r="M179" s="61">
        <f>(K179/100)*' DATA - Farm inputs'!$C$66</f>
        <v>11.048277678386222</v>
      </c>
    </row>
    <row r="180" spans="2:13" x14ac:dyDescent="0.55000000000000004">
      <c r="B180" s="121"/>
      <c r="C180" s="56">
        <v>6.6</v>
      </c>
      <c r="D180" s="57">
        <f t="shared" ref="D180:D210" si="12">2^(C180-3)*100000</f>
        <v>1212573.2532083185</v>
      </c>
      <c r="E180" s="90">
        <f>'Subcli Mast CALC (0.1 SCS)'!E179</f>
        <v>1</v>
      </c>
      <c r="F180" s="87">
        <f>'Subcli Mast CALC (0.1 SCS)'!F179</f>
        <v>1</v>
      </c>
      <c r="G180" s="5">
        <f>'Mastitis inputs 0.1'!Q93</f>
        <v>3.0459364971124501</v>
      </c>
      <c r="H180" s="59">
        <f>'Incid. mast. by SCS last test'!G74</f>
        <v>3.0459364971124501</v>
      </c>
      <c r="I180" s="60">
        <f t="shared" ref="I180:I210" si="13">G180</f>
        <v>3.0459364971124501</v>
      </c>
      <c r="J180" s="60">
        <f t="shared" ref="J180:J210" si="14">I180*$C$9</f>
        <v>5.1780920450911649</v>
      </c>
      <c r="K180" s="60">
        <f t="shared" ref="K180:K210" si="15">IF(E180=0,J180,I180)</f>
        <v>3.0459364971124501</v>
      </c>
      <c r="L180" s="6"/>
      <c r="M180" s="61">
        <f>(K180/100)*' DATA - Farm inputs'!$C$66</f>
        <v>8.9934321013742196</v>
      </c>
    </row>
    <row r="181" spans="2:13" x14ac:dyDescent="0.55000000000000004">
      <c r="B181" s="121"/>
      <c r="C181" s="56">
        <v>6.7</v>
      </c>
      <c r="D181" s="57">
        <f t="shared" si="12"/>
        <v>1299603.8341699766</v>
      </c>
      <c r="E181" s="90">
        <f>'Subcli Mast CALC (0.1 SCS)'!E180</f>
        <v>1</v>
      </c>
      <c r="F181" s="87">
        <f>'Subcli Mast CALC (0.1 SCS)'!F180</f>
        <v>0</v>
      </c>
      <c r="G181" s="5">
        <f>'Mastitis inputs 0.1'!Q94</f>
        <v>1.92087580023216</v>
      </c>
      <c r="H181" s="59">
        <f>'Incid. mast. by SCS last test'!G75</f>
        <v>1.92087580023216</v>
      </c>
      <c r="I181" s="60">
        <f t="shared" si="13"/>
        <v>1.92087580023216</v>
      </c>
      <c r="J181" s="60">
        <f t="shared" si="14"/>
        <v>3.2654888603946719</v>
      </c>
      <c r="K181" s="60">
        <f t="shared" si="15"/>
        <v>1.92087580023216</v>
      </c>
      <c r="L181" s="6"/>
      <c r="M181" s="61">
        <f>(K181/100)*' DATA - Farm inputs'!$C$66</f>
        <v>5.6715778877654754</v>
      </c>
    </row>
    <row r="182" spans="2:13" x14ac:dyDescent="0.55000000000000004">
      <c r="B182" s="121"/>
      <c r="C182" s="56">
        <v>6.8</v>
      </c>
      <c r="D182" s="57">
        <f t="shared" si="12"/>
        <v>1392880.9012737984</v>
      </c>
      <c r="E182" s="90">
        <f>'Subcli Mast CALC (0.1 SCS)'!E181</f>
        <v>1</v>
      </c>
      <c r="F182" s="87">
        <f>'Subcli Mast CALC (0.1 SCS)'!F181</f>
        <v>1</v>
      </c>
      <c r="G182" s="5">
        <f>'Mastitis inputs 0.1'!Q95</f>
        <v>2.9989350317432497</v>
      </c>
      <c r="H182" s="59">
        <f>'Incid. mast. by SCS last test'!G76</f>
        <v>2.9989350317432497</v>
      </c>
      <c r="I182" s="60">
        <f t="shared" si="13"/>
        <v>2.9989350317432497</v>
      </c>
      <c r="J182" s="60">
        <f t="shared" si="14"/>
        <v>5.0981895539635245</v>
      </c>
      <c r="K182" s="60">
        <f t="shared" si="15"/>
        <v>2.9989350317432497</v>
      </c>
      <c r="L182" s="6"/>
      <c r="M182" s="61">
        <f>(K182/100)*' DATA - Farm inputs'!$C$66</f>
        <v>8.8546555747251183</v>
      </c>
    </row>
    <row r="183" spans="2:13" x14ac:dyDescent="0.55000000000000004">
      <c r="B183" s="121"/>
      <c r="C183" s="56">
        <v>6.9</v>
      </c>
      <c r="D183" s="57">
        <f t="shared" si="12"/>
        <v>1492852.7864588923</v>
      </c>
      <c r="E183" s="90">
        <f>'Subcli Mast CALC (0.1 SCS)'!E182</f>
        <v>1</v>
      </c>
      <c r="F183" s="87">
        <f>'Subcli Mast CALC (0.1 SCS)'!F182</f>
        <v>0</v>
      </c>
      <c r="G183" s="5">
        <f>'Mastitis inputs 0.1'!Q96</f>
        <v>2.9420269210480501</v>
      </c>
      <c r="H183" s="59">
        <f>'Incid. mast. by SCS last test'!G77</f>
        <v>2.9420269210480501</v>
      </c>
      <c r="I183" s="60">
        <f t="shared" si="13"/>
        <v>2.9420269210480501</v>
      </c>
      <c r="J183" s="60">
        <f t="shared" si="14"/>
        <v>5.0014457657816846</v>
      </c>
      <c r="K183" s="60">
        <f t="shared" si="15"/>
        <v>2.9420269210480501</v>
      </c>
      <c r="L183" s="6"/>
      <c r="M183" s="61">
        <f>(K183/100)*' DATA - Farm inputs'!$C$66</f>
        <v>8.686628687086472</v>
      </c>
    </row>
    <row r="184" spans="2:13" x14ac:dyDescent="0.55000000000000004">
      <c r="B184" s="121"/>
      <c r="C184" s="56">
        <v>7</v>
      </c>
      <c r="D184" s="57">
        <f t="shared" si="12"/>
        <v>1600000</v>
      </c>
      <c r="E184" s="90">
        <f>'Subcli Mast CALC (0.1 SCS)'!E183</f>
        <v>1</v>
      </c>
      <c r="F184" s="87">
        <f>'Subcli Mast CALC (0.1 SCS)'!F183</f>
        <v>0</v>
      </c>
      <c r="G184" s="5">
        <f>'Mastitis inputs 0.1'!Q97</f>
        <v>3.5514088133399202</v>
      </c>
      <c r="H184" s="59">
        <f>'Incid. mast. by SCS last test'!G78</f>
        <v>3.5514088133399202</v>
      </c>
      <c r="I184" s="60">
        <f t="shared" si="13"/>
        <v>3.5514088133399202</v>
      </c>
      <c r="J184" s="60">
        <f t="shared" si="14"/>
        <v>6.0373949826778643</v>
      </c>
      <c r="K184" s="60">
        <f t="shared" si="15"/>
        <v>3.5514088133399202</v>
      </c>
      <c r="L184" s="6"/>
      <c r="M184" s="61">
        <f>(K184/100)*' DATA - Farm inputs'!$C$66</f>
        <v>10.485889662267448</v>
      </c>
    </row>
    <row r="185" spans="2:13" x14ac:dyDescent="0.55000000000000004">
      <c r="B185" s="121"/>
      <c r="C185" s="56">
        <v>7.1</v>
      </c>
      <c r="D185" s="57">
        <f t="shared" si="12"/>
        <v>1714837.5400580682</v>
      </c>
      <c r="E185" s="90">
        <f>'Subcli Mast CALC (0.1 SCS)'!E184</f>
        <v>1</v>
      </c>
      <c r="F185" s="87">
        <f>'Subcli Mast CALC (0.1 SCS)'!F184</f>
        <v>0</v>
      </c>
      <c r="G185" s="5">
        <f>'Mastitis inputs 0.1'!Q98</f>
        <v>3.1710087392326196</v>
      </c>
      <c r="H185" s="59">
        <f>'Incid. mast. by SCS last test'!G79</f>
        <v>3.1710087392326196</v>
      </c>
      <c r="I185" s="60">
        <f t="shared" si="13"/>
        <v>3.1710087392326196</v>
      </c>
      <c r="J185" s="60">
        <f t="shared" si="14"/>
        <v>5.3907148566954532</v>
      </c>
      <c r="K185" s="60">
        <f t="shared" si="15"/>
        <v>3.1710087392326196</v>
      </c>
      <c r="L185" s="6"/>
      <c r="M185" s="61">
        <f>(K185/100)*' DATA - Farm inputs'!$C$66</f>
        <v>9.3627204034582334</v>
      </c>
    </row>
    <row r="186" spans="2:13" x14ac:dyDescent="0.55000000000000004">
      <c r="B186" s="121"/>
      <c r="C186" s="56">
        <v>7.2</v>
      </c>
      <c r="D186" s="57">
        <f t="shared" si="12"/>
        <v>1837917.3679952559</v>
      </c>
      <c r="E186" s="90">
        <f>'Subcli Mast CALC (0.1 SCS)'!E185</f>
        <v>1</v>
      </c>
      <c r="F186" s="87">
        <f>'Subcli Mast CALC (0.1 SCS)'!F185</f>
        <v>0</v>
      </c>
      <c r="G186" s="5">
        <f>'Mastitis inputs 0.1'!Q99</f>
        <v>3.1710087392326196</v>
      </c>
      <c r="H186" s="59">
        <f>'Incid. mast. by SCS last test'!G80</f>
        <v>3.1710087392326196</v>
      </c>
      <c r="I186" s="60">
        <f t="shared" si="13"/>
        <v>3.1710087392326196</v>
      </c>
      <c r="J186" s="60">
        <f t="shared" si="14"/>
        <v>5.3907148566954532</v>
      </c>
      <c r="K186" s="60">
        <f t="shared" si="15"/>
        <v>3.1710087392326196</v>
      </c>
      <c r="L186" s="6"/>
      <c r="M186" s="61">
        <f>(K186/100)*' DATA - Farm inputs'!$C$66</f>
        <v>9.3627204034582334</v>
      </c>
    </row>
    <row r="187" spans="2:13" x14ac:dyDescent="0.55000000000000004">
      <c r="B187" s="121"/>
      <c r="C187" s="56">
        <v>7.3</v>
      </c>
      <c r="D187" s="57">
        <f t="shared" si="12"/>
        <v>1969831.061351866</v>
      </c>
      <c r="E187" s="90">
        <f>'Subcli Mast CALC (0.1 SCS)'!E186</f>
        <v>1</v>
      </c>
      <c r="F187" s="87">
        <f>'Subcli Mast CALC (0.1 SCS)'!F186</f>
        <v>0</v>
      </c>
      <c r="G187" s="5">
        <f>'Mastitis inputs 0.1'!Q100</f>
        <v>3.1710087392326196</v>
      </c>
      <c r="H187" s="59">
        <f>'Incid. mast. by SCS last test'!G81</f>
        <v>3.1710087392326196</v>
      </c>
      <c r="I187" s="60">
        <f t="shared" si="13"/>
        <v>3.1710087392326196</v>
      </c>
      <c r="J187" s="60">
        <f t="shared" si="14"/>
        <v>5.3907148566954532</v>
      </c>
      <c r="K187" s="60">
        <f t="shared" si="15"/>
        <v>3.1710087392326196</v>
      </c>
      <c r="L187" s="6"/>
      <c r="M187" s="61">
        <f>(K187/100)*' DATA - Farm inputs'!$C$66</f>
        <v>9.3627204034582334</v>
      </c>
    </row>
    <row r="188" spans="2:13" x14ac:dyDescent="0.55000000000000004">
      <c r="B188" s="121"/>
      <c r="C188" s="56">
        <v>7.4</v>
      </c>
      <c r="D188" s="57">
        <f t="shared" si="12"/>
        <v>2111212.6572366306</v>
      </c>
      <c r="E188" s="90">
        <f>'Subcli Mast CALC (0.1 SCS)'!E187</f>
        <v>1</v>
      </c>
      <c r="F188" s="87">
        <f>'Subcli Mast CALC (0.1 SCS)'!F187</f>
        <v>0</v>
      </c>
      <c r="G188" s="5">
        <f>'Mastitis inputs 0.1'!Q101</f>
        <v>3.1710087392326196</v>
      </c>
      <c r="H188" s="59">
        <f>'Incid. mast. by SCS last test'!G82</f>
        <v>3.1710087392326196</v>
      </c>
      <c r="I188" s="60">
        <f t="shared" si="13"/>
        <v>3.1710087392326196</v>
      </c>
      <c r="J188" s="60">
        <f t="shared" si="14"/>
        <v>5.3907148566954532</v>
      </c>
      <c r="K188" s="60">
        <f t="shared" si="15"/>
        <v>3.1710087392326196</v>
      </c>
      <c r="L188" s="6"/>
      <c r="M188" s="61">
        <f>(K188/100)*' DATA - Farm inputs'!$C$66</f>
        <v>9.3627204034582334</v>
      </c>
    </row>
    <row r="189" spans="2:13" x14ac:dyDescent="0.55000000000000004">
      <c r="B189" s="121"/>
      <c r="C189" s="56">
        <v>7.5</v>
      </c>
      <c r="D189" s="57">
        <f t="shared" si="12"/>
        <v>2262741.6997969518</v>
      </c>
      <c r="E189" s="90">
        <f>'Subcli Mast CALC (0.1 SCS)'!E188</f>
        <v>1</v>
      </c>
      <c r="F189" s="87">
        <f>'Subcli Mast CALC (0.1 SCS)'!F188</f>
        <v>0</v>
      </c>
      <c r="G189" s="5">
        <f>'Mastitis inputs 0.1'!Q102</f>
        <v>3.1710087392326196</v>
      </c>
      <c r="H189" s="59">
        <f>'Incid. mast. by SCS last test'!G83</f>
        <v>3.1710087392326196</v>
      </c>
      <c r="I189" s="60">
        <f t="shared" si="13"/>
        <v>3.1710087392326196</v>
      </c>
      <c r="J189" s="60">
        <f t="shared" si="14"/>
        <v>5.3907148566954532</v>
      </c>
      <c r="K189" s="60">
        <f t="shared" si="15"/>
        <v>3.1710087392326196</v>
      </c>
      <c r="L189" s="6"/>
      <c r="M189" s="61">
        <f>(K189/100)*' DATA - Farm inputs'!$C$66</f>
        <v>9.3627204034582334</v>
      </c>
    </row>
    <row r="190" spans="2:13" x14ac:dyDescent="0.55000000000000004">
      <c r="B190" s="121"/>
      <c r="C190" s="56">
        <v>7.6</v>
      </c>
      <c r="D190" s="57">
        <f t="shared" si="12"/>
        <v>2425146.5064166356</v>
      </c>
      <c r="E190" s="90">
        <f>'Subcli Mast CALC (0.1 SCS)'!E189</f>
        <v>1</v>
      </c>
      <c r="F190" s="87">
        <f>'Subcli Mast CALC (0.1 SCS)'!F189</f>
        <v>0</v>
      </c>
      <c r="G190" s="5">
        <f>'Mastitis inputs 0.1'!Q103</f>
        <v>3.1710087392326196</v>
      </c>
      <c r="H190" s="59">
        <f>'Incid. mast. by SCS last test'!G84</f>
        <v>3.1710087392326196</v>
      </c>
      <c r="I190" s="60">
        <f t="shared" si="13"/>
        <v>3.1710087392326196</v>
      </c>
      <c r="J190" s="60">
        <f t="shared" si="14"/>
        <v>5.3907148566954532</v>
      </c>
      <c r="K190" s="60">
        <f t="shared" si="15"/>
        <v>3.1710087392326196</v>
      </c>
      <c r="L190" s="6"/>
      <c r="M190" s="61">
        <f>(K190/100)*' DATA - Farm inputs'!$C$66</f>
        <v>9.3627204034582334</v>
      </c>
    </row>
    <row r="191" spans="2:13" x14ac:dyDescent="0.55000000000000004">
      <c r="B191" s="121"/>
      <c r="C191" s="56">
        <v>7.7</v>
      </c>
      <c r="D191" s="57">
        <f t="shared" si="12"/>
        <v>2599207.6683399533</v>
      </c>
      <c r="E191" s="90">
        <f>'Subcli Mast CALC (0.1 SCS)'!E190</f>
        <v>1</v>
      </c>
      <c r="F191" s="87">
        <f>'Subcli Mast CALC (0.1 SCS)'!F190</f>
        <v>0</v>
      </c>
      <c r="G191" s="5">
        <f>'Mastitis inputs 0.1'!Q104</f>
        <v>3.1710087392326196</v>
      </c>
      <c r="H191" s="59">
        <f>'Incid. mast. by SCS last test'!G85</f>
        <v>3.1710087392326196</v>
      </c>
      <c r="I191" s="60">
        <f t="shared" si="13"/>
        <v>3.1710087392326196</v>
      </c>
      <c r="J191" s="60">
        <f t="shared" si="14"/>
        <v>5.3907148566954532</v>
      </c>
      <c r="K191" s="60">
        <f t="shared" si="15"/>
        <v>3.1710087392326196</v>
      </c>
      <c r="L191" s="6"/>
      <c r="M191" s="61">
        <f>(K191/100)*' DATA - Farm inputs'!$C$66</f>
        <v>9.3627204034582334</v>
      </c>
    </row>
    <row r="192" spans="2:13" x14ac:dyDescent="0.55000000000000004">
      <c r="B192" s="121"/>
      <c r="C192" s="56">
        <v>7.8</v>
      </c>
      <c r="D192" s="57">
        <f t="shared" si="12"/>
        <v>2785761.8025475973</v>
      </c>
      <c r="E192" s="90">
        <f>'Subcli Mast CALC (0.1 SCS)'!E191</f>
        <v>1</v>
      </c>
      <c r="F192" s="87">
        <f>'Subcli Mast CALC (0.1 SCS)'!F191</f>
        <v>1</v>
      </c>
      <c r="G192" s="5">
        <f>'Mastitis inputs 0.1'!Q105</f>
        <v>3.1710087392326196</v>
      </c>
      <c r="H192" s="59">
        <f>'Incid. mast. by SCS last test'!G86</f>
        <v>3.1710087392326196</v>
      </c>
      <c r="I192" s="60">
        <f t="shared" si="13"/>
        <v>3.1710087392326196</v>
      </c>
      <c r="J192" s="60">
        <f t="shared" si="14"/>
        <v>5.3907148566954532</v>
      </c>
      <c r="K192" s="60">
        <f t="shared" si="15"/>
        <v>3.1710087392326196</v>
      </c>
      <c r="L192" s="6"/>
      <c r="M192" s="61">
        <f>(K192/100)*' DATA - Farm inputs'!$C$66</f>
        <v>9.3627204034582334</v>
      </c>
    </row>
    <row r="193" spans="2:13" x14ac:dyDescent="0.55000000000000004">
      <c r="B193" s="121"/>
      <c r="C193" s="56">
        <v>7.9</v>
      </c>
      <c r="D193" s="57">
        <f t="shared" si="12"/>
        <v>2985705.5729177836</v>
      </c>
      <c r="E193" s="90">
        <f>'Subcli Mast CALC (0.1 SCS)'!E192</f>
        <v>1</v>
      </c>
      <c r="F193" s="87">
        <f>'Subcli Mast CALC (0.1 SCS)'!F192</f>
        <v>0</v>
      </c>
      <c r="G193" s="5">
        <f>'Mastitis inputs 0.1'!Q106</f>
        <v>3.1710087392326196</v>
      </c>
      <c r="H193" s="59">
        <f>'Incid. mast. by SCS last test'!G87</f>
        <v>3.1710087392326196</v>
      </c>
      <c r="I193" s="60">
        <f t="shared" si="13"/>
        <v>3.1710087392326196</v>
      </c>
      <c r="J193" s="60">
        <f t="shared" si="14"/>
        <v>5.3907148566954532</v>
      </c>
      <c r="K193" s="60">
        <f t="shared" si="15"/>
        <v>3.1710087392326196</v>
      </c>
      <c r="L193" s="6"/>
      <c r="M193" s="61">
        <f>(K193/100)*' DATA - Farm inputs'!$C$66</f>
        <v>9.3627204034582334</v>
      </c>
    </row>
    <row r="194" spans="2:13" x14ac:dyDescent="0.55000000000000004">
      <c r="B194" s="121"/>
      <c r="C194" s="56">
        <v>8</v>
      </c>
      <c r="D194" s="57">
        <f t="shared" si="12"/>
        <v>3200000</v>
      </c>
      <c r="E194" s="90">
        <f>'Subcli Mast CALC (0.1 SCS)'!E193</f>
        <v>1</v>
      </c>
      <c r="F194" s="87">
        <f>'Subcli Mast CALC (0.1 SCS)'!F193</f>
        <v>0</v>
      </c>
      <c r="G194" s="5">
        <f>'Mastitis inputs 0.1'!Q107</f>
        <v>3.1710087392326196</v>
      </c>
      <c r="H194" s="59">
        <f>'Incid. mast. by SCS last test'!G88</f>
        <v>3.1710087392326196</v>
      </c>
      <c r="I194" s="60">
        <f t="shared" si="13"/>
        <v>3.1710087392326196</v>
      </c>
      <c r="J194" s="60">
        <f t="shared" si="14"/>
        <v>5.3907148566954532</v>
      </c>
      <c r="K194" s="60">
        <f t="shared" si="15"/>
        <v>3.1710087392326196</v>
      </c>
      <c r="L194" s="6"/>
      <c r="M194" s="61">
        <f>(K194/100)*' DATA - Farm inputs'!$C$66</f>
        <v>9.3627204034582334</v>
      </c>
    </row>
    <row r="195" spans="2:13" x14ac:dyDescent="0.55000000000000004">
      <c r="B195" s="121"/>
      <c r="C195" s="56">
        <v>8.1</v>
      </c>
      <c r="D195" s="57">
        <f t="shared" si="12"/>
        <v>3429675.0801161365</v>
      </c>
      <c r="E195" s="90">
        <f>'Subcli Mast CALC (0.1 SCS)'!E194</f>
        <v>1</v>
      </c>
      <c r="F195" s="87">
        <f>'Subcli Mast CALC (0.1 SCS)'!F194</f>
        <v>0</v>
      </c>
      <c r="G195" s="5">
        <f>'Mastitis inputs 0.1'!Q108</f>
        <v>3.1710087392326196</v>
      </c>
      <c r="H195" s="59">
        <f>'Incid. mast. by SCS last test'!G89</f>
        <v>3.1710087392326196</v>
      </c>
      <c r="I195" s="60">
        <f t="shared" si="13"/>
        <v>3.1710087392326196</v>
      </c>
      <c r="J195" s="60">
        <f t="shared" si="14"/>
        <v>5.3907148566954532</v>
      </c>
      <c r="K195" s="60">
        <f t="shared" si="15"/>
        <v>3.1710087392326196</v>
      </c>
      <c r="L195" s="6"/>
      <c r="M195" s="61">
        <f>(K195/100)*' DATA - Farm inputs'!$C$66</f>
        <v>9.3627204034582334</v>
      </c>
    </row>
    <row r="196" spans="2:13" x14ac:dyDescent="0.55000000000000004">
      <c r="B196" s="121"/>
      <c r="C196" s="56">
        <v>8.1999999999999993</v>
      </c>
      <c r="D196" s="57">
        <f t="shared" si="12"/>
        <v>3675834.7359905103</v>
      </c>
      <c r="E196" s="90">
        <f>'Subcli Mast CALC (0.1 SCS)'!E195</f>
        <v>1</v>
      </c>
      <c r="F196" s="87">
        <f>'Subcli Mast CALC (0.1 SCS)'!F195</f>
        <v>0</v>
      </c>
      <c r="G196" s="5">
        <f>'Mastitis inputs 0.1'!Q109</f>
        <v>3.1710087392326196</v>
      </c>
      <c r="H196" s="59">
        <f>'Incid. mast. by SCS last test'!G90</f>
        <v>3.1710087392326196</v>
      </c>
      <c r="I196" s="60">
        <f t="shared" si="13"/>
        <v>3.1710087392326196</v>
      </c>
      <c r="J196" s="60">
        <f t="shared" si="14"/>
        <v>5.3907148566954532</v>
      </c>
      <c r="K196" s="60">
        <f t="shared" si="15"/>
        <v>3.1710087392326196</v>
      </c>
      <c r="L196" s="6"/>
      <c r="M196" s="61">
        <f>(K196/100)*' DATA - Farm inputs'!$C$66</f>
        <v>9.3627204034582334</v>
      </c>
    </row>
    <row r="197" spans="2:13" x14ac:dyDescent="0.55000000000000004">
      <c r="B197" s="121"/>
      <c r="C197" s="56">
        <v>8.3000000000000007</v>
      </c>
      <c r="D197" s="57">
        <f t="shared" si="12"/>
        <v>3939662.1227037334</v>
      </c>
      <c r="E197" s="90">
        <f>'Subcli Mast CALC (0.1 SCS)'!E196</f>
        <v>1</v>
      </c>
      <c r="F197" s="87">
        <f>'Subcli Mast CALC (0.1 SCS)'!F196</f>
        <v>0</v>
      </c>
      <c r="G197" s="5">
        <f>'Mastitis inputs 0.1'!Q110</f>
        <v>3.1710087392326196</v>
      </c>
      <c r="H197" s="59">
        <f>'Incid. mast. by SCS last test'!G91</f>
        <v>3.1710087392326196</v>
      </c>
      <c r="I197" s="60">
        <f t="shared" si="13"/>
        <v>3.1710087392326196</v>
      </c>
      <c r="J197" s="60">
        <f t="shared" si="14"/>
        <v>5.3907148566954532</v>
      </c>
      <c r="K197" s="60">
        <f t="shared" si="15"/>
        <v>3.1710087392326196</v>
      </c>
      <c r="L197" s="6"/>
      <c r="M197" s="61">
        <f>(K197/100)*' DATA - Farm inputs'!$C$66</f>
        <v>9.3627204034582334</v>
      </c>
    </row>
    <row r="198" spans="2:13" x14ac:dyDescent="0.55000000000000004">
      <c r="B198" s="121"/>
      <c r="C198" s="56">
        <v>8.4</v>
      </c>
      <c r="D198" s="57">
        <f t="shared" si="12"/>
        <v>4222425.3144732611</v>
      </c>
      <c r="E198" s="90">
        <f>'Subcli Mast CALC (0.1 SCS)'!E197</f>
        <v>1</v>
      </c>
      <c r="F198" s="87">
        <f>'Subcli Mast CALC (0.1 SCS)'!F197</f>
        <v>0</v>
      </c>
      <c r="G198" s="5">
        <f>'Mastitis inputs 0.1'!Q111</f>
        <v>3.1710087392326196</v>
      </c>
      <c r="H198" s="59">
        <f>'Incid. mast. by SCS last test'!G92</f>
        <v>3.1710087392326196</v>
      </c>
      <c r="I198" s="60">
        <f t="shared" si="13"/>
        <v>3.1710087392326196</v>
      </c>
      <c r="J198" s="60">
        <f t="shared" si="14"/>
        <v>5.3907148566954532</v>
      </c>
      <c r="K198" s="60">
        <f t="shared" si="15"/>
        <v>3.1710087392326196</v>
      </c>
      <c r="L198" s="6"/>
      <c r="M198" s="61">
        <f>(K198/100)*' DATA - Farm inputs'!$C$66</f>
        <v>9.3627204034582334</v>
      </c>
    </row>
    <row r="199" spans="2:13" x14ac:dyDescent="0.55000000000000004">
      <c r="B199" s="121"/>
      <c r="C199" s="56">
        <v>8.5</v>
      </c>
      <c r="D199" s="57">
        <f t="shared" si="12"/>
        <v>4525483.3995939046</v>
      </c>
      <c r="E199" s="90">
        <f>'Subcli Mast CALC (0.1 SCS)'!E198</f>
        <v>1</v>
      </c>
      <c r="F199" s="87">
        <f>'Subcli Mast CALC (0.1 SCS)'!F198</f>
        <v>0</v>
      </c>
      <c r="G199" s="5">
        <f>'Mastitis inputs 0.1'!Q112</f>
        <v>3.1710087392326196</v>
      </c>
      <c r="H199" s="59">
        <f>'Incid. mast. by SCS last test'!G93</f>
        <v>3.1710087392326196</v>
      </c>
      <c r="I199" s="60">
        <f t="shared" si="13"/>
        <v>3.1710087392326196</v>
      </c>
      <c r="J199" s="60">
        <f t="shared" si="14"/>
        <v>5.3907148566954532</v>
      </c>
      <c r="K199" s="60">
        <f t="shared" si="15"/>
        <v>3.1710087392326196</v>
      </c>
      <c r="L199" s="6"/>
      <c r="M199" s="61">
        <f>(K199/100)*' DATA - Farm inputs'!$C$66</f>
        <v>9.3627204034582334</v>
      </c>
    </row>
    <row r="200" spans="2:13" x14ac:dyDescent="0.55000000000000004">
      <c r="B200" s="121"/>
      <c r="C200" s="56">
        <v>8.6</v>
      </c>
      <c r="D200" s="57">
        <f t="shared" si="12"/>
        <v>4850293.0128332721</v>
      </c>
      <c r="E200" s="90">
        <f>'Subcli Mast CALC (0.1 SCS)'!E199</f>
        <v>1</v>
      </c>
      <c r="F200" s="87">
        <f>'Subcli Mast CALC (0.1 SCS)'!F199</f>
        <v>0</v>
      </c>
      <c r="G200" s="5">
        <f>'Mastitis inputs 0.1'!Q113</f>
        <v>3.1710087392326196</v>
      </c>
      <c r="H200" s="59">
        <f>'Incid. mast. by SCS last test'!G94</f>
        <v>3.1710087392326196</v>
      </c>
      <c r="I200" s="60">
        <f t="shared" si="13"/>
        <v>3.1710087392326196</v>
      </c>
      <c r="J200" s="60">
        <f t="shared" si="14"/>
        <v>5.3907148566954532</v>
      </c>
      <c r="K200" s="60">
        <f t="shared" si="15"/>
        <v>3.1710087392326196</v>
      </c>
      <c r="L200" s="6"/>
      <c r="M200" s="61">
        <f>(K200/100)*' DATA - Farm inputs'!$C$66</f>
        <v>9.3627204034582334</v>
      </c>
    </row>
    <row r="201" spans="2:13" x14ac:dyDescent="0.55000000000000004">
      <c r="B201" s="121"/>
      <c r="C201" s="56">
        <v>8.6999999999999993</v>
      </c>
      <c r="D201" s="57">
        <f t="shared" si="12"/>
        <v>5198415.3366799029</v>
      </c>
      <c r="E201" s="90">
        <f>'Subcli Mast CALC (0.1 SCS)'!E200</f>
        <v>1</v>
      </c>
      <c r="F201" s="87">
        <f>'Subcli Mast CALC (0.1 SCS)'!F200</f>
        <v>0</v>
      </c>
      <c r="G201" s="5">
        <f>'Mastitis inputs 0.1'!Q114</f>
        <v>3.1710087392326196</v>
      </c>
      <c r="H201" s="59">
        <f>'Incid. mast. by SCS last test'!G95</f>
        <v>3.1710087392326196</v>
      </c>
      <c r="I201" s="60">
        <f t="shared" si="13"/>
        <v>3.1710087392326196</v>
      </c>
      <c r="J201" s="60">
        <f t="shared" si="14"/>
        <v>5.3907148566954532</v>
      </c>
      <c r="K201" s="60">
        <f t="shared" si="15"/>
        <v>3.1710087392326196</v>
      </c>
      <c r="L201" s="6"/>
      <c r="M201" s="61">
        <f>(K201/100)*' DATA - Farm inputs'!$C$66</f>
        <v>9.3627204034582334</v>
      </c>
    </row>
    <row r="202" spans="2:13" x14ac:dyDescent="0.55000000000000004">
      <c r="B202" s="121"/>
      <c r="C202" s="56">
        <v>8.8000000000000007</v>
      </c>
      <c r="D202" s="57">
        <f t="shared" si="12"/>
        <v>5571523.6050951974</v>
      </c>
      <c r="E202" s="90">
        <f>'Subcli Mast CALC (0.1 SCS)'!E201</f>
        <v>1</v>
      </c>
      <c r="F202" s="87">
        <f>'Subcli Mast CALC (0.1 SCS)'!F201</f>
        <v>0</v>
      </c>
      <c r="G202" s="5">
        <f>'Mastitis inputs 0.1'!Q115</f>
        <v>3.1710087392326196</v>
      </c>
      <c r="H202" s="59">
        <f>'Incid. mast. by SCS last test'!G96</f>
        <v>3.1710087392326196</v>
      </c>
      <c r="I202" s="60">
        <f t="shared" si="13"/>
        <v>3.1710087392326196</v>
      </c>
      <c r="J202" s="60">
        <f t="shared" si="14"/>
        <v>5.3907148566954532</v>
      </c>
      <c r="K202" s="60">
        <f t="shared" si="15"/>
        <v>3.1710087392326196</v>
      </c>
      <c r="L202" s="6"/>
      <c r="M202" s="61">
        <f>(K202/100)*' DATA - Farm inputs'!$C$66</f>
        <v>9.3627204034582334</v>
      </c>
    </row>
    <row r="203" spans="2:13" x14ac:dyDescent="0.55000000000000004">
      <c r="B203" s="121"/>
      <c r="C203" s="56">
        <v>8.9</v>
      </c>
      <c r="D203" s="57">
        <f t="shared" si="12"/>
        <v>5971411.1458355701</v>
      </c>
      <c r="E203" s="90">
        <f>'Subcli Mast CALC (0.1 SCS)'!E202</f>
        <v>1</v>
      </c>
      <c r="F203" s="87">
        <f>'Subcli Mast CALC (0.1 SCS)'!F202</f>
        <v>0</v>
      </c>
      <c r="G203" s="5">
        <f>'Mastitis inputs 0.1'!Q116</f>
        <v>3.1710087392326196</v>
      </c>
      <c r="H203" s="59">
        <f>'Incid. mast. by SCS last test'!G97</f>
        <v>3.1710087392326196</v>
      </c>
      <c r="I203" s="60">
        <f t="shared" si="13"/>
        <v>3.1710087392326196</v>
      </c>
      <c r="J203" s="60">
        <f t="shared" si="14"/>
        <v>5.3907148566954532</v>
      </c>
      <c r="K203" s="60">
        <f t="shared" si="15"/>
        <v>3.1710087392326196</v>
      </c>
      <c r="L203" s="6"/>
      <c r="M203" s="61">
        <f>(K203/100)*' DATA - Farm inputs'!$C$66</f>
        <v>9.3627204034582334</v>
      </c>
    </row>
    <row r="204" spans="2:13" x14ac:dyDescent="0.55000000000000004">
      <c r="B204" s="121"/>
      <c r="C204" s="56">
        <v>9</v>
      </c>
      <c r="D204" s="57">
        <f t="shared" si="12"/>
        <v>6400000</v>
      </c>
      <c r="E204" s="90">
        <f>'Subcli Mast CALC (0.1 SCS)'!E203</f>
        <v>1</v>
      </c>
      <c r="F204" s="87">
        <f>'Subcli Mast CALC (0.1 SCS)'!F203</f>
        <v>0</v>
      </c>
      <c r="G204" s="5">
        <f>'Mastitis inputs 0.1'!Q117</f>
        <v>3.1710087392326196</v>
      </c>
      <c r="H204" s="59">
        <f>'Incid. mast. by SCS last test'!G98</f>
        <v>3.1710087392326196</v>
      </c>
      <c r="I204" s="60">
        <f t="shared" si="13"/>
        <v>3.1710087392326196</v>
      </c>
      <c r="J204" s="60">
        <f t="shared" si="14"/>
        <v>5.3907148566954532</v>
      </c>
      <c r="K204" s="60">
        <f t="shared" si="15"/>
        <v>3.1710087392326196</v>
      </c>
      <c r="L204" s="6"/>
      <c r="M204" s="61">
        <f>(K204/100)*' DATA - Farm inputs'!$C$66</f>
        <v>9.3627204034582334</v>
      </c>
    </row>
    <row r="205" spans="2:13" x14ac:dyDescent="0.55000000000000004">
      <c r="B205" s="121"/>
      <c r="C205" s="56">
        <v>9.1</v>
      </c>
      <c r="D205" s="57">
        <f t="shared" si="12"/>
        <v>6859350.1602322729</v>
      </c>
      <c r="E205" s="90">
        <f>'Subcli Mast CALC (0.1 SCS)'!E204</f>
        <v>1</v>
      </c>
      <c r="F205" s="87">
        <f>'Subcli Mast CALC (0.1 SCS)'!F204</f>
        <v>0</v>
      </c>
      <c r="G205" s="5">
        <f>'Mastitis inputs 0.1'!Q118</f>
        <v>3.1710087392326196</v>
      </c>
      <c r="H205" s="59">
        <f>'Incid. mast. by SCS last test'!G99</f>
        <v>3.1710087392326196</v>
      </c>
      <c r="I205" s="60">
        <f t="shared" si="13"/>
        <v>3.1710087392326196</v>
      </c>
      <c r="J205" s="60">
        <f t="shared" si="14"/>
        <v>5.3907148566954532</v>
      </c>
      <c r="K205" s="60">
        <f t="shared" si="15"/>
        <v>3.1710087392326196</v>
      </c>
      <c r="L205" s="6"/>
      <c r="M205" s="61">
        <f>(K205/100)*' DATA - Farm inputs'!$C$66</f>
        <v>9.3627204034582334</v>
      </c>
    </row>
    <row r="206" spans="2:13" x14ac:dyDescent="0.55000000000000004">
      <c r="B206" s="121"/>
      <c r="C206" s="56">
        <v>9.1999999999999993</v>
      </c>
      <c r="D206" s="57">
        <f t="shared" si="12"/>
        <v>7351669.4719810216</v>
      </c>
      <c r="E206" s="90">
        <f>'Subcli Mast CALC (0.1 SCS)'!E205</f>
        <v>1</v>
      </c>
      <c r="F206" s="87">
        <f>'Subcli Mast CALC (0.1 SCS)'!F205</f>
        <v>0</v>
      </c>
      <c r="G206" s="5">
        <f>'Mastitis inputs 0.1'!Q119</f>
        <v>3.1710087392326196</v>
      </c>
      <c r="H206" s="59">
        <f>'Incid. mast. by SCS last test'!G100</f>
        <v>3.1710087392326196</v>
      </c>
      <c r="I206" s="60">
        <f t="shared" si="13"/>
        <v>3.1710087392326196</v>
      </c>
      <c r="J206" s="60">
        <f t="shared" si="14"/>
        <v>5.3907148566954532</v>
      </c>
      <c r="K206" s="60">
        <f t="shared" si="15"/>
        <v>3.1710087392326196</v>
      </c>
      <c r="L206" s="6"/>
      <c r="M206" s="61">
        <f>(K206/100)*' DATA - Farm inputs'!$C$66</f>
        <v>9.3627204034582334</v>
      </c>
    </row>
    <row r="207" spans="2:13" x14ac:dyDescent="0.55000000000000004">
      <c r="B207" s="121"/>
      <c r="C207" s="56">
        <v>9.3000000000000007</v>
      </c>
      <c r="D207" s="57">
        <f t="shared" si="12"/>
        <v>7879324.2454074686</v>
      </c>
      <c r="E207" s="90">
        <f>'Subcli Mast CALC (0.1 SCS)'!E206</f>
        <v>1</v>
      </c>
      <c r="F207" s="87">
        <f>'Subcli Mast CALC (0.1 SCS)'!F206</f>
        <v>0</v>
      </c>
      <c r="G207" s="5">
        <f>'Mastitis inputs 0.1'!Q120</f>
        <v>3.1710087392326196</v>
      </c>
      <c r="H207" s="59">
        <f>'Incid. mast. by SCS last test'!G101</f>
        <v>3.1710087392326196</v>
      </c>
      <c r="I207" s="60">
        <f t="shared" si="13"/>
        <v>3.1710087392326196</v>
      </c>
      <c r="J207" s="60">
        <f t="shared" si="14"/>
        <v>5.3907148566954532</v>
      </c>
      <c r="K207" s="60">
        <f t="shared" si="15"/>
        <v>3.1710087392326196</v>
      </c>
      <c r="L207" s="6"/>
      <c r="M207" s="61">
        <f>(K207/100)*' DATA - Farm inputs'!$C$66</f>
        <v>9.3627204034582334</v>
      </c>
    </row>
    <row r="208" spans="2:13" x14ac:dyDescent="0.55000000000000004">
      <c r="B208" s="121"/>
      <c r="C208" s="56">
        <v>9.4</v>
      </c>
      <c r="D208" s="57">
        <f t="shared" si="12"/>
        <v>8444850.6289465204</v>
      </c>
      <c r="E208" s="90">
        <f>'Subcli Mast CALC (0.1 SCS)'!E207</f>
        <v>1</v>
      </c>
      <c r="F208" s="87">
        <f>'Subcli Mast CALC (0.1 SCS)'!F207</f>
        <v>0</v>
      </c>
      <c r="G208" s="5">
        <f>'Mastitis inputs 0.1'!Q121</f>
        <v>3.1710087392326196</v>
      </c>
      <c r="H208" s="59">
        <f>'Incid. mast. by SCS last test'!G102</f>
        <v>3.1710087392326196</v>
      </c>
      <c r="I208" s="60">
        <f t="shared" si="13"/>
        <v>3.1710087392326196</v>
      </c>
      <c r="J208" s="60">
        <f t="shared" si="14"/>
        <v>5.3907148566954532</v>
      </c>
      <c r="K208" s="60">
        <f t="shared" si="15"/>
        <v>3.1710087392326196</v>
      </c>
      <c r="L208" s="6"/>
      <c r="M208" s="61">
        <f>(K208/100)*' DATA - Farm inputs'!$C$66</f>
        <v>9.3627204034582334</v>
      </c>
    </row>
    <row r="209" spans="2:13" x14ac:dyDescent="0.55000000000000004">
      <c r="B209" s="121"/>
      <c r="C209" s="56">
        <v>9.5</v>
      </c>
      <c r="D209" s="57">
        <f t="shared" si="12"/>
        <v>9050966.7991878055</v>
      </c>
      <c r="E209" s="90">
        <f>'Subcli Mast CALC (0.1 SCS)'!E208</f>
        <v>1</v>
      </c>
      <c r="F209" s="87">
        <f>'Subcli Mast CALC (0.1 SCS)'!F208</f>
        <v>0</v>
      </c>
      <c r="G209" s="5">
        <f>'Mastitis inputs 0.1'!Q122</f>
        <v>3.1710087392326196</v>
      </c>
      <c r="H209" s="59">
        <f>'Incid. mast. by SCS last test'!G103</f>
        <v>3.1710087392326196</v>
      </c>
      <c r="I209" s="60">
        <f t="shared" si="13"/>
        <v>3.1710087392326196</v>
      </c>
      <c r="J209" s="60">
        <f t="shared" si="14"/>
        <v>5.3907148566954532</v>
      </c>
      <c r="K209" s="60">
        <f t="shared" si="15"/>
        <v>3.1710087392326196</v>
      </c>
      <c r="L209" s="6"/>
      <c r="M209" s="61">
        <f>(K209/100)*' DATA - Farm inputs'!$C$66</f>
        <v>9.3627204034582334</v>
      </c>
    </row>
    <row r="210" spans="2:13" ht="14.7" thickBot="1" x14ac:dyDescent="0.6">
      <c r="B210" s="122"/>
      <c r="C210" s="62">
        <v>9.6</v>
      </c>
      <c r="D210" s="63">
        <f t="shared" si="12"/>
        <v>9700586.0256665442</v>
      </c>
      <c r="E210" s="91">
        <f>'Subcli Mast CALC (0.1 SCS)'!E209</f>
        <v>1</v>
      </c>
      <c r="F210" s="92">
        <f>'Subcli Mast CALC (0.1 SCS)'!F209</f>
        <v>0</v>
      </c>
      <c r="G210" s="66">
        <f>'Mastitis inputs 0.1'!Q123</f>
        <v>3.1710087392326196</v>
      </c>
      <c r="H210" s="67">
        <f>'Incid. mast. by SCS last test'!G104</f>
        <v>3.1710087392326196</v>
      </c>
      <c r="I210" s="68">
        <f t="shared" si="13"/>
        <v>3.1710087392326196</v>
      </c>
      <c r="J210" s="68">
        <f t="shared" si="14"/>
        <v>5.3907148566954532</v>
      </c>
      <c r="K210" s="68">
        <f t="shared" si="15"/>
        <v>3.1710087392326196</v>
      </c>
      <c r="L210" s="65"/>
      <c r="M210" s="70">
        <f>(K210/100)*' DATA - Farm inputs'!$C$66</f>
        <v>9.3627204034582334</v>
      </c>
    </row>
  </sheetData>
  <sheetProtection algorithmName="SHA-512" hashValue="ekKM7qFzu6/iGzxKWSE8PMArH/7PrHJ3qz2gs7zlFjN7V2hWPq+hPxUIOFxfuar4BvWUHSTjZg0JidR9j8KsgQ==" saltValue="A193xQw1kOdQHoD5c2FiTQ==" spinCount="100000" sheet="1" objects="1" scenarios="1"/>
  <mergeCells count="5">
    <mergeCell ref="B2:M2"/>
    <mergeCell ref="B3:M3"/>
    <mergeCell ref="B4:M4"/>
    <mergeCell ref="B15:B110"/>
    <mergeCell ref="B115:B21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A262B-FB0C-47A8-8CEA-F3B4831C1F36}">
  <dimension ref="A1:AD57"/>
  <sheetViews>
    <sheetView zoomScale="80" zoomScaleNormal="80" workbookViewId="0">
      <selection activeCell="L38" sqref="L38"/>
    </sheetView>
  </sheetViews>
  <sheetFormatPr defaultColWidth="8.83984375" defaultRowHeight="14.4" x14ac:dyDescent="0.55000000000000004"/>
  <cols>
    <col min="1" max="1" width="2.41796875" style="10" customWidth="1"/>
    <col min="2" max="2" width="34" style="11" customWidth="1"/>
    <col min="3" max="3" width="24.15625" style="11" customWidth="1"/>
    <col min="4" max="4" width="16.578125" style="11" bestFit="1" customWidth="1"/>
    <col min="5" max="5" width="15.26171875" style="8" customWidth="1"/>
    <col min="6" max="6" width="13.41796875" style="11" customWidth="1"/>
    <col min="7" max="7" width="47.68359375" style="11" customWidth="1"/>
    <col min="8" max="8" width="11.83984375" style="7" customWidth="1"/>
    <col min="9" max="9" width="31.68359375" style="11" customWidth="1"/>
    <col min="10" max="10" width="31.83984375" style="12" customWidth="1"/>
    <col min="11" max="11" width="31.83984375" style="11" customWidth="1"/>
    <col min="12" max="12" width="8.83984375" style="11"/>
    <col min="13" max="13" width="12.578125" style="11" bestFit="1" customWidth="1"/>
    <col min="14" max="16384" width="8.83984375" style="11"/>
  </cols>
  <sheetData>
    <row r="1" spans="1:30" s="10" customFormat="1" ht="8.65" customHeight="1" thickBot="1" x14ac:dyDescent="0.6">
      <c r="H1" s="38"/>
      <c r="J1" s="39"/>
    </row>
    <row r="2" spans="1:30" ht="30.9" thickBot="1" x14ac:dyDescent="1.1499999999999999">
      <c r="B2" s="123" t="s">
        <v>175</v>
      </c>
      <c r="C2" s="124"/>
      <c r="D2" s="124"/>
      <c r="E2" s="124"/>
      <c r="F2" s="124"/>
      <c r="G2" s="124"/>
      <c r="H2" s="124"/>
      <c r="I2" s="124"/>
      <c r="J2" s="124"/>
      <c r="K2" s="124"/>
      <c r="L2" s="124"/>
      <c r="M2" s="125"/>
      <c r="N2" s="10"/>
      <c r="O2" s="10"/>
      <c r="P2" s="10"/>
      <c r="Q2" s="10"/>
      <c r="R2" s="10"/>
      <c r="S2" s="10"/>
      <c r="T2" s="10"/>
      <c r="U2" s="10"/>
      <c r="V2" s="10"/>
      <c r="W2" s="10"/>
      <c r="X2" s="10"/>
      <c r="Y2" s="10"/>
      <c r="Z2" s="10"/>
      <c r="AA2" s="10"/>
      <c r="AB2" s="10"/>
      <c r="AC2" s="10"/>
      <c r="AD2" s="10">
        <v>0</v>
      </c>
    </row>
    <row r="3" spans="1:30" s="37" customFormat="1" ht="23.1" x14ac:dyDescent="0.85">
      <c r="A3" s="40"/>
      <c r="B3" s="126" t="s">
        <v>170</v>
      </c>
      <c r="C3" s="127"/>
      <c r="D3" s="127"/>
      <c r="E3" s="127"/>
      <c r="F3" s="127"/>
      <c r="G3" s="127"/>
      <c r="H3" s="127"/>
      <c r="I3" s="127"/>
      <c r="J3" s="127"/>
      <c r="K3" s="127"/>
      <c r="L3" s="127"/>
      <c r="M3" s="128"/>
      <c r="N3" s="40"/>
      <c r="O3" s="40"/>
      <c r="P3" s="40"/>
      <c r="Q3" s="40"/>
      <c r="R3" s="40"/>
      <c r="S3" s="40"/>
      <c r="T3" s="40"/>
      <c r="U3" s="40"/>
      <c r="V3" s="40"/>
      <c r="W3" s="40"/>
      <c r="X3" s="40"/>
      <c r="Y3" s="40"/>
      <c r="Z3" s="40"/>
      <c r="AA3" s="40"/>
      <c r="AB3" s="40"/>
      <c r="AC3" s="40"/>
      <c r="AD3" s="40"/>
    </row>
    <row r="4" spans="1:30" ht="22.9" customHeight="1" x14ac:dyDescent="0.55000000000000004">
      <c r="B4" s="129" t="s">
        <v>171</v>
      </c>
      <c r="C4" s="130"/>
      <c r="D4" s="130"/>
      <c r="E4" s="130"/>
      <c r="F4" s="130"/>
      <c r="G4" s="130"/>
      <c r="H4" s="130"/>
      <c r="I4" s="130"/>
      <c r="J4" s="130"/>
      <c r="K4" s="130"/>
      <c r="L4" s="130"/>
      <c r="M4" s="131"/>
      <c r="N4" s="10"/>
      <c r="O4" s="10"/>
      <c r="P4" s="10"/>
      <c r="Q4" s="10"/>
      <c r="R4" s="10"/>
      <c r="S4" s="10"/>
      <c r="T4" s="10"/>
      <c r="U4" s="10"/>
      <c r="V4" s="10"/>
      <c r="W4" s="10"/>
      <c r="X4" s="10"/>
      <c r="Y4" s="10"/>
      <c r="Z4" s="10"/>
      <c r="AA4" s="10"/>
      <c r="AB4" s="10"/>
      <c r="AC4" s="10"/>
      <c r="AD4" s="10">
        <v>1</v>
      </c>
    </row>
    <row r="5" spans="1:30" x14ac:dyDescent="0.55000000000000004">
      <c r="B5" s="41"/>
      <c r="C5" s="6"/>
      <c r="D5" s="6"/>
      <c r="E5" s="87"/>
      <c r="F5" s="6"/>
      <c r="G5" s="6"/>
      <c r="H5" s="42"/>
      <c r="I5" s="6"/>
      <c r="J5" s="5"/>
      <c r="K5" s="6"/>
      <c r="L5" s="6"/>
      <c r="M5" s="43"/>
      <c r="AB5" s="11">
        <v>1</v>
      </c>
    </row>
    <row r="6" spans="1:30" x14ac:dyDescent="0.55000000000000004">
      <c r="B6" s="41" t="s">
        <v>45</v>
      </c>
      <c r="C6" s="44">
        <f>' DATA - Farm inputs'!C32</f>
        <v>150000</v>
      </c>
      <c r="D6" s="6"/>
      <c r="E6" s="87"/>
      <c r="F6" s="6"/>
      <c r="G6" s="6"/>
      <c r="H6" s="42"/>
      <c r="I6" s="6"/>
      <c r="J6" s="5"/>
      <c r="K6" s="6"/>
      <c r="L6" s="6"/>
      <c r="M6" s="43"/>
    </row>
    <row r="7" spans="1:30" x14ac:dyDescent="0.55000000000000004">
      <c r="B7" s="45" t="s">
        <v>44</v>
      </c>
      <c r="C7" s="46" t="str">
        <f>IF(' DATA - Farm inputs'!C32&lt;250000,"LOW",IF(' DATA - Farm inputs'!C32&gt;350000,"HIGH","AVERAGE"))</f>
        <v>LOW</v>
      </c>
      <c r="D7" s="6" t="s">
        <v>51</v>
      </c>
      <c r="E7" s="87"/>
      <c r="F7" s="6"/>
      <c r="G7" s="88" t="s">
        <v>78</v>
      </c>
      <c r="H7" s="48">
        <f>(SUMPRODUCT(F14:F33,K14:K33)/SUM(F14:F33))/100</f>
        <v>0.10068056630764516</v>
      </c>
      <c r="I7" s="6"/>
      <c r="J7" s="5"/>
      <c r="K7" s="6"/>
      <c r="L7" s="6"/>
      <c r="M7" s="43"/>
    </row>
    <row r="8" spans="1:30" ht="28.8" x14ac:dyDescent="0.55000000000000004">
      <c r="B8" s="49" t="s">
        <v>50</v>
      </c>
      <c r="C8" s="50">
        <f>'Mastitis inputs 0.5'!Q23</f>
        <v>1.7</v>
      </c>
      <c r="D8" s="6"/>
      <c r="E8" s="87"/>
      <c r="F8" s="6"/>
      <c r="G8" s="88" t="s">
        <v>79</v>
      </c>
      <c r="H8" s="48">
        <f>(SUMPRODUCT(F38:F57,K38:K57)/SUM(F38:F57))/100</f>
        <v>0.11227521741199178</v>
      </c>
      <c r="I8" s="6"/>
      <c r="J8" s="5"/>
      <c r="K8" s="6"/>
      <c r="L8" s="6"/>
      <c r="M8" s="43"/>
    </row>
    <row r="9" spans="1:30" x14ac:dyDescent="0.55000000000000004">
      <c r="B9" s="51"/>
      <c r="C9" s="46"/>
      <c r="D9" s="6"/>
      <c r="E9" s="87"/>
      <c r="F9" s="6"/>
      <c r="G9" s="6"/>
      <c r="H9" s="42"/>
      <c r="I9" s="6"/>
      <c r="J9" s="5"/>
      <c r="K9" s="6"/>
      <c r="L9" s="6"/>
      <c r="M9" s="43"/>
    </row>
    <row r="10" spans="1:30" x14ac:dyDescent="0.55000000000000004">
      <c r="B10" s="41"/>
      <c r="C10" s="6" t="s">
        <v>33</v>
      </c>
      <c r="D10" s="6"/>
      <c r="E10" s="87"/>
      <c r="F10" s="6"/>
      <c r="G10" s="6"/>
      <c r="H10" s="42"/>
      <c r="I10" s="6"/>
      <c r="J10" s="5"/>
      <c r="K10" s="6"/>
      <c r="L10" s="6"/>
      <c r="M10" s="43"/>
    </row>
    <row r="11" spans="1:30" x14ac:dyDescent="0.55000000000000004">
      <c r="B11" s="41"/>
      <c r="C11" s="6"/>
      <c r="D11" s="6"/>
      <c r="E11" s="87"/>
      <c r="F11" s="6"/>
      <c r="G11" s="6"/>
      <c r="H11" s="42"/>
      <c r="I11" s="6"/>
      <c r="J11" s="5"/>
      <c r="K11" s="6"/>
      <c r="L11" s="6"/>
      <c r="M11" s="43"/>
    </row>
    <row r="12" spans="1:30" x14ac:dyDescent="0.55000000000000004">
      <c r="B12" s="41"/>
      <c r="C12" s="6"/>
      <c r="D12" s="6"/>
      <c r="E12" s="87"/>
      <c r="F12" s="6"/>
      <c r="G12" s="6" t="s">
        <v>41</v>
      </c>
      <c r="H12" s="42"/>
      <c r="I12" s="52">
        <f>SUM(F14:F33)</f>
        <v>239</v>
      </c>
      <c r="J12" s="5"/>
      <c r="K12" s="52"/>
      <c r="L12" s="6"/>
      <c r="M12" s="43"/>
    </row>
    <row r="13" spans="1:30" ht="67.900000000000006" customHeight="1" x14ac:dyDescent="0.55000000000000004">
      <c r="B13" s="41" t="s">
        <v>40</v>
      </c>
      <c r="C13" s="6" t="s">
        <v>34</v>
      </c>
      <c r="D13" s="42" t="s">
        <v>35</v>
      </c>
      <c r="E13" s="89" t="s">
        <v>39</v>
      </c>
      <c r="F13" s="89" t="s">
        <v>36</v>
      </c>
      <c r="G13" s="30" t="s">
        <v>55</v>
      </c>
      <c r="H13" s="54" t="s">
        <v>8</v>
      </c>
      <c r="I13" s="30" t="s">
        <v>56</v>
      </c>
      <c r="J13" s="55" t="s">
        <v>57</v>
      </c>
      <c r="K13" s="30" t="s">
        <v>58</v>
      </c>
      <c r="L13" s="6"/>
      <c r="M13" s="43" t="s">
        <v>60</v>
      </c>
    </row>
    <row r="14" spans="1:30" x14ac:dyDescent="0.55000000000000004">
      <c r="B14" s="134" t="s">
        <v>13</v>
      </c>
      <c r="C14" s="6" t="s">
        <v>84</v>
      </c>
      <c r="D14" s="57" t="str">
        <f>'Mastitis inputs 0.5'!C28</f>
        <v>&lt;17,678</v>
      </c>
      <c r="E14" s="90">
        <f>'Mastitis inputs 0.5'!D28</f>
        <v>1</v>
      </c>
      <c r="F14" s="87">
        <f>'Mastitis inputs 0.5'!E28</f>
        <v>86</v>
      </c>
      <c r="G14" s="5">
        <f>'Mastitis inputs 0.5'!N28</f>
        <v>8.0762991477282302</v>
      </c>
      <c r="H14" s="59">
        <f>'Incid. mast. by SCS last test'!K9</f>
        <v>8.0762991477282302</v>
      </c>
      <c r="I14" s="60">
        <f>G14</f>
        <v>8.0762991477282302</v>
      </c>
      <c r="J14" s="60">
        <f>I14*$C$8</f>
        <v>13.729708551137991</v>
      </c>
      <c r="K14" s="60">
        <f>IF(E14=0,J14,I14)</f>
        <v>8.0762991477282302</v>
      </c>
      <c r="L14" s="6"/>
      <c r="M14" s="61">
        <f>(K14/100)*' DATA - Farm inputs'!$C$66</f>
        <v>23.846080863582372</v>
      </c>
    </row>
    <row r="15" spans="1:30" x14ac:dyDescent="0.55000000000000004">
      <c r="B15" s="134"/>
      <c r="C15" s="6" t="s">
        <v>85</v>
      </c>
      <c r="D15" s="57" t="str">
        <f>'Mastitis inputs 0.5'!C29</f>
        <v>17,679 - &lt;=25,000</v>
      </c>
      <c r="E15" s="90">
        <f>'Mastitis inputs 0.5'!D29</f>
        <v>1</v>
      </c>
      <c r="F15" s="87">
        <f>'Mastitis inputs 0.5'!E29</f>
        <v>34</v>
      </c>
      <c r="G15" s="5">
        <f>'Mastitis inputs 0.5'!N29</f>
        <v>11.537211819499159</v>
      </c>
      <c r="H15" s="59">
        <f>'Incid. mast. by SCS last test'!K10</f>
        <v>11.537211819499159</v>
      </c>
      <c r="I15" s="60">
        <f t="shared" ref="I15:I33" si="0">G15</f>
        <v>11.537211819499159</v>
      </c>
      <c r="J15" s="60">
        <f t="shared" ref="J15:J33" si="1">I15*$C$8</f>
        <v>19.613260093148572</v>
      </c>
      <c r="K15" s="60">
        <f t="shared" ref="K15:K33" si="2">IF(E15=0,J15,I15)</f>
        <v>11.537211819499159</v>
      </c>
      <c r="L15" s="6"/>
      <c r="M15" s="61">
        <f>(K15/100)*' DATA - Farm inputs'!$C$66</f>
        <v>34.064771618253218</v>
      </c>
    </row>
    <row r="16" spans="1:30" x14ac:dyDescent="0.55000000000000004">
      <c r="B16" s="134"/>
      <c r="C16" s="6" t="s">
        <v>86</v>
      </c>
      <c r="D16" s="57" t="str">
        <f>'Mastitis inputs 0.5'!C30</f>
        <v>25,001 - &lt;=35,355</v>
      </c>
      <c r="E16" s="90">
        <f>'Mastitis inputs 0.5'!D30</f>
        <v>1</v>
      </c>
      <c r="F16" s="87">
        <f>'Mastitis inputs 0.5'!E30</f>
        <v>26</v>
      </c>
      <c r="G16" s="5">
        <f>'Mastitis inputs 0.5'!N30</f>
        <v>10.342692493050686</v>
      </c>
      <c r="H16" s="59">
        <f>'Incid. mast. by SCS last test'!K11</f>
        <v>10.342692493050686</v>
      </c>
      <c r="I16" s="60">
        <f t="shared" si="0"/>
        <v>10.342692493050686</v>
      </c>
      <c r="J16" s="60">
        <f t="shared" si="1"/>
        <v>17.582577238186165</v>
      </c>
      <c r="K16" s="60">
        <f t="shared" si="2"/>
        <v>10.342692493050686</v>
      </c>
      <c r="L16" s="6"/>
      <c r="M16" s="61">
        <f>(K16/100)*' DATA - Farm inputs'!$C$66</f>
        <v>30.537833854981454</v>
      </c>
    </row>
    <row r="17" spans="2:13" x14ac:dyDescent="0.55000000000000004">
      <c r="B17" s="134"/>
      <c r="C17" s="6" t="s">
        <v>87</v>
      </c>
      <c r="D17" s="57" t="str">
        <f>'Mastitis inputs 0.5'!C31</f>
        <v>35,356 - &lt;=50,000</v>
      </c>
      <c r="E17" s="90">
        <f>'Mastitis inputs 0.5'!D31</f>
        <v>1</v>
      </c>
      <c r="F17" s="87">
        <f>'Mastitis inputs 0.5'!E31</f>
        <v>22</v>
      </c>
      <c r="G17" s="5">
        <f>'Mastitis inputs 0.5'!N31</f>
        <v>11.165905815755753</v>
      </c>
      <c r="H17" s="59">
        <f>'Incid. mast. by SCS last test'!K12</f>
        <v>11.165905815755753</v>
      </c>
      <c r="I17" s="60">
        <f t="shared" si="0"/>
        <v>11.165905815755753</v>
      </c>
      <c r="J17" s="60">
        <f t="shared" si="1"/>
        <v>18.982039886784779</v>
      </c>
      <c r="K17" s="60">
        <f t="shared" si="2"/>
        <v>11.165905815755753</v>
      </c>
      <c r="L17" s="6"/>
      <c r="M17" s="61">
        <f>(K17/100)*' DATA - Farm inputs'!$C$66</f>
        <v>32.968453511600437</v>
      </c>
    </row>
    <row r="18" spans="2:13" x14ac:dyDescent="0.55000000000000004">
      <c r="B18" s="134"/>
      <c r="C18" s="6" t="s">
        <v>88</v>
      </c>
      <c r="D18" s="57" t="str">
        <f>'Mastitis inputs 0.5'!C32</f>
        <v>50,001 - &lt;=70,711</v>
      </c>
      <c r="E18" s="90">
        <f>'Mastitis inputs 0.5'!D32</f>
        <v>1</v>
      </c>
      <c r="F18" s="87">
        <f>'Mastitis inputs 0.5'!E32</f>
        <v>25</v>
      </c>
      <c r="G18" s="5">
        <f>'Mastitis inputs 0.5'!N32</f>
        <v>8.4698752040054863</v>
      </c>
      <c r="H18" s="59">
        <f>'Incid. mast. by SCS last test'!K13</f>
        <v>8.4698752040054863</v>
      </c>
      <c r="I18" s="60">
        <f t="shared" si="0"/>
        <v>8.4698752040054863</v>
      </c>
      <c r="J18" s="60">
        <f t="shared" si="1"/>
        <v>14.398787846809327</v>
      </c>
      <c r="K18" s="60">
        <f t="shared" si="2"/>
        <v>8.4698752040054863</v>
      </c>
      <c r="L18" s="6"/>
      <c r="M18" s="61">
        <f>(K18/100)*' DATA - Farm inputs'!$C$66</f>
        <v>25.0081535273466</v>
      </c>
    </row>
    <row r="19" spans="2:13" x14ac:dyDescent="0.55000000000000004">
      <c r="B19" s="134"/>
      <c r="C19" s="6" t="s">
        <v>89</v>
      </c>
      <c r="D19" s="57" t="str">
        <f>'Mastitis inputs 0.5'!C33</f>
        <v>70,712 - &lt;=100,000</v>
      </c>
      <c r="E19" s="90">
        <f>'Mastitis inputs 0.5'!D33</f>
        <v>1</v>
      </c>
      <c r="F19" s="87">
        <f>'Mastitis inputs 0.5'!E33</f>
        <v>17</v>
      </c>
      <c r="G19" s="5">
        <f>'Mastitis inputs 0.5'!N33</f>
        <v>12.639268806576881</v>
      </c>
      <c r="H19" s="59">
        <f>'Incid. mast. by SCS last test'!K14</f>
        <v>12.639268806576881</v>
      </c>
      <c r="I19" s="60">
        <f t="shared" si="0"/>
        <v>12.639268806576881</v>
      </c>
      <c r="J19" s="60">
        <f t="shared" si="1"/>
        <v>21.486756971180696</v>
      </c>
      <c r="K19" s="60">
        <f t="shared" si="2"/>
        <v>12.639268806576881</v>
      </c>
      <c r="L19" s="6"/>
      <c r="M19" s="61">
        <f>(K19/100)*' DATA - Farm inputs'!$C$66</f>
        <v>37.318705078298898</v>
      </c>
    </row>
    <row r="20" spans="2:13" x14ac:dyDescent="0.55000000000000004">
      <c r="B20" s="134"/>
      <c r="C20" s="6" t="s">
        <v>90</v>
      </c>
      <c r="D20" s="57" t="str">
        <f>'Mastitis inputs 0.5'!C34</f>
        <v>100,001 - &lt;=141,421</v>
      </c>
      <c r="E20" s="90">
        <f>'Mastitis inputs 0.5'!D34</f>
        <v>1</v>
      </c>
      <c r="F20" s="87">
        <f>'Mastitis inputs 0.5'!E34</f>
        <v>15</v>
      </c>
      <c r="G20" s="5">
        <f>'Mastitis inputs 0.5'!N34</f>
        <v>18.806489192240441</v>
      </c>
      <c r="H20" s="59">
        <f>'Incid. mast. by SCS last test'!K15</f>
        <v>18.806489192240441</v>
      </c>
      <c r="I20" s="60">
        <f t="shared" si="0"/>
        <v>18.806489192240441</v>
      </c>
      <c r="J20" s="60">
        <f t="shared" si="1"/>
        <v>31.971031626808749</v>
      </c>
      <c r="K20" s="60">
        <f t="shared" si="2"/>
        <v>18.806489192240441</v>
      </c>
      <c r="L20" s="6"/>
      <c r="M20" s="61">
        <f>(K20/100)*' DATA - Farm inputs'!$C$66</f>
        <v>55.528039989009123</v>
      </c>
    </row>
    <row r="21" spans="2:13" x14ac:dyDescent="0.55000000000000004">
      <c r="B21" s="134"/>
      <c r="C21" s="6" t="s">
        <v>91</v>
      </c>
      <c r="D21" s="57" t="str">
        <f>'Mastitis inputs 0.5'!C35</f>
        <v>141,422 - &lt;=200,000</v>
      </c>
      <c r="E21" s="90">
        <f>'Mastitis inputs 0.5'!D35</f>
        <v>1</v>
      </c>
      <c r="F21" s="87">
        <f>'Mastitis inputs 0.5'!E35</f>
        <v>10</v>
      </c>
      <c r="G21" s="5">
        <f>'Mastitis inputs 0.5'!N35</f>
        <v>5.4239963735002039</v>
      </c>
      <c r="H21" s="59">
        <f>'Incid. mast. by SCS last test'!K16</f>
        <v>5.4239963735002039</v>
      </c>
      <c r="I21" s="60">
        <f t="shared" si="0"/>
        <v>5.4239963735002039</v>
      </c>
      <c r="J21" s="60">
        <f t="shared" si="1"/>
        <v>9.2207938349503458</v>
      </c>
      <c r="K21" s="60">
        <f t="shared" si="2"/>
        <v>5.4239963735002039</v>
      </c>
      <c r="L21" s="6"/>
      <c r="M21" s="61">
        <f>(K21/100)*' DATA - Farm inputs'!$C$66</f>
        <v>16.014891692396702</v>
      </c>
    </row>
    <row r="22" spans="2:13" x14ac:dyDescent="0.55000000000000004">
      <c r="B22" s="134"/>
      <c r="C22" s="6" t="s">
        <v>92</v>
      </c>
      <c r="D22" s="57" t="str">
        <f>'Mastitis inputs 0.5'!C36</f>
        <v>200,001 - &lt;=282,843</v>
      </c>
      <c r="E22" s="90">
        <f>'Mastitis inputs 0.5'!D36</f>
        <v>1</v>
      </c>
      <c r="F22" s="87">
        <f>'Mastitis inputs 0.5'!E36</f>
        <v>1</v>
      </c>
      <c r="G22" s="5">
        <f>'Mastitis inputs 0.5'!N36</f>
        <v>11.116458631875535</v>
      </c>
      <c r="H22" s="59">
        <f>'Incid. mast. by SCS last test'!K17</f>
        <v>11.116458631875535</v>
      </c>
      <c r="I22" s="60">
        <f t="shared" si="0"/>
        <v>11.116458631875535</v>
      </c>
      <c r="J22" s="60">
        <f t="shared" si="1"/>
        <v>18.897979674188409</v>
      </c>
      <c r="K22" s="60">
        <f t="shared" si="2"/>
        <v>11.116458631875535</v>
      </c>
      <c r="L22" s="6"/>
      <c r="M22" s="61">
        <f>(K22/100)*' DATA - Farm inputs'!$C$66</f>
        <v>32.822455756475705</v>
      </c>
    </row>
    <row r="23" spans="2:13" x14ac:dyDescent="0.55000000000000004">
      <c r="B23" s="134"/>
      <c r="C23" s="6" t="s">
        <v>93</v>
      </c>
      <c r="D23" s="57" t="str">
        <f>'Mastitis inputs 0.5'!C37</f>
        <v>282,844 - &lt;=500,000</v>
      </c>
      <c r="E23" s="90">
        <f>'Mastitis inputs 0.5'!D37</f>
        <v>1</v>
      </c>
      <c r="F23" s="87">
        <f>'Mastitis inputs 0.5'!E37</f>
        <v>2</v>
      </c>
      <c r="G23" s="5">
        <f>'Mastitis inputs 0.5'!N37</f>
        <v>9.1989185344943269</v>
      </c>
      <c r="H23" s="59">
        <f>'Incid. mast. by SCS last test'!K18</f>
        <v>9.1989185344943269</v>
      </c>
      <c r="I23" s="60">
        <f t="shared" si="0"/>
        <v>9.1989185344943269</v>
      </c>
      <c r="J23" s="60">
        <f t="shared" si="1"/>
        <v>15.638161508640355</v>
      </c>
      <c r="K23" s="60">
        <f t="shared" si="2"/>
        <v>9.1989185344943269</v>
      </c>
      <c r="L23" s="6"/>
      <c r="M23" s="61">
        <f>(K23/100)*' DATA - Farm inputs'!$C$66</f>
        <v>27.16072686494795</v>
      </c>
    </row>
    <row r="24" spans="2:13" x14ac:dyDescent="0.55000000000000004">
      <c r="B24" s="134"/>
      <c r="C24" s="6" t="s">
        <v>94</v>
      </c>
      <c r="D24" s="57" t="str">
        <f>'Mastitis inputs 0.5'!C38</f>
        <v>500,001 - &lt;=565,685</v>
      </c>
      <c r="E24" s="90">
        <f>'Mastitis inputs 0.5'!D38</f>
        <v>1</v>
      </c>
      <c r="F24" s="87">
        <f>'Mastitis inputs 0.5'!E38</f>
        <v>1</v>
      </c>
      <c r="G24" s="5">
        <f>'Mastitis inputs 0.5'!N38</f>
        <v>12.412626287758542</v>
      </c>
      <c r="H24" s="59">
        <f>'Incid. mast. by SCS last test'!K19</f>
        <v>12.412626287758542</v>
      </c>
      <c r="I24" s="60">
        <f t="shared" si="0"/>
        <v>12.412626287758542</v>
      </c>
      <c r="J24" s="60">
        <f t="shared" si="1"/>
        <v>21.10146468918952</v>
      </c>
      <c r="K24" s="60">
        <f t="shared" si="2"/>
        <v>12.412626287758542</v>
      </c>
      <c r="L24" s="6"/>
      <c r="M24" s="61">
        <f>(K24/100)*' DATA - Farm inputs'!$C$66</f>
        <v>36.649520377235874</v>
      </c>
    </row>
    <row r="25" spans="2:13" x14ac:dyDescent="0.55000000000000004">
      <c r="B25" s="134"/>
      <c r="C25" s="6" t="s">
        <v>95</v>
      </c>
      <c r="D25" s="57" t="str">
        <f>'Mastitis inputs 0.5'!C39</f>
        <v>565,686 - &lt;=800,000</v>
      </c>
      <c r="E25" s="90">
        <f>'Mastitis inputs 0.5'!D39</f>
        <v>1</v>
      </c>
      <c r="F25" s="87">
        <f>'Mastitis inputs 0.5'!E39</f>
        <v>0</v>
      </c>
      <c r="G25" s="5">
        <f>'Mastitis inputs 0.5'!N39</f>
        <v>6.3532091405098754</v>
      </c>
      <c r="H25" s="59">
        <f>'Incid. mast. by SCS last test'!K20</f>
        <v>6.3532091405098754</v>
      </c>
      <c r="I25" s="60">
        <f t="shared" si="0"/>
        <v>6.3532091405098754</v>
      </c>
      <c r="J25" s="60">
        <f t="shared" si="1"/>
        <v>10.800455538866787</v>
      </c>
      <c r="K25" s="60">
        <f t="shared" si="2"/>
        <v>6.3532091405098754</v>
      </c>
      <c r="L25" s="6"/>
      <c r="M25" s="61">
        <f>(K25/100)*' DATA - Farm inputs'!$C$66</f>
        <v>18.75848530826946</v>
      </c>
    </row>
    <row r="26" spans="2:13" x14ac:dyDescent="0.55000000000000004">
      <c r="B26" s="134"/>
      <c r="C26" s="6" t="s">
        <v>96</v>
      </c>
      <c r="D26" s="57" t="str">
        <f>'Mastitis inputs 0.5'!C40</f>
        <v>800,001 - &lt;=1,131,371</v>
      </c>
      <c r="E26" s="90">
        <f>'Mastitis inputs 0.5'!D40</f>
        <v>1</v>
      </c>
      <c r="F26" s="87">
        <f>'Mastitis inputs 0.5'!E40</f>
        <v>0</v>
      </c>
      <c r="G26" s="5">
        <f>'Mastitis inputs 0.5'!N40</f>
        <v>6.3717585061828954</v>
      </c>
      <c r="H26" s="59">
        <f>'Incid. mast. by SCS last test'!K21</f>
        <v>6.3717585061828954</v>
      </c>
      <c r="I26" s="60">
        <f t="shared" si="0"/>
        <v>6.3717585061828954</v>
      </c>
      <c r="J26" s="60">
        <f t="shared" si="1"/>
        <v>10.831989460510922</v>
      </c>
      <c r="K26" s="60">
        <f t="shared" si="2"/>
        <v>6.3717585061828954</v>
      </c>
      <c r="L26" s="6"/>
      <c r="M26" s="61">
        <f>(K26/100)*' DATA - Farm inputs'!$C$66</f>
        <v>18.813254165355616</v>
      </c>
    </row>
    <row r="27" spans="2:13" x14ac:dyDescent="0.55000000000000004">
      <c r="B27" s="134"/>
      <c r="C27" s="6" t="s">
        <v>97</v>
      </c>
      <c r="D27" s="57" t="str">
        <f>'Mastitis inputs 0.5'!C41</f>
        <v>1,131,372 &lt;=1,600,000</v>
      </c>
      <c r="E27" s="90">
        <f>'Mastitis inputs 0.5'!D41</f>
        <v>1</v>
      </c>
      <c r="F27" s="87">
        <f>'Mastitis inputs 0.5'!E41</f>
        <v>0</v>
      </c>
      <c r="G27" s="5">
        <f>'Mastitis inputs 0.5'!N41</f>
        <v>2.8287253733827278</v>
      </c>
      <c r="H27" s="59">
        <f>'Incid. mast. by SCS last test'!K22</f>
        <v>2.8287253733827278</v>
      </c>
      <c r="I27" s="60">
        <f t="shared" si="0"/>
        <v>2.8287253733827278</v>
      </c>
      <c r="J27" s="60">
        <f t="shared" si="1"/>
        <v>4.8088331347506372</v>
      </c>
      <c r="K27" s="60">
        <f t="shared" si="2"/>
        <v>2.8287253733827278</v>
      </c>
      <c r="L27" s="6"/>
      <c r="M27" s="61">
        <f>(K27/100)*' DATA - Farm inputs'!$C$66</f>
        <v>8.3520945374498421</v>
      </c>
    </row>
    <row r="28" spans="2:13" x14ac:dyDescent="0.55000000000000004">
      <c r="B28" s="134"/>
      <c r="C28" s="6" t="s">
        <v>98</v>
      </c>
      <c r="D28" s="57" t="str">
        <f>'Mastitis inputs 0.5'!C42</f>
        <v>1,600,001 - &lt;=2,262,742</v>
      </c>
      <c r="E28" s="90">
        <f>'Mastitis inputs 0.5'!D42</f>
        <v>1</v>
      </c>
      <c r="F28" s="87">
        <f>'Mastitis inputs 0.5'!E42</f>
        <v>0</v>
      </c>
      <c r="G28" s="5">
        <f>'Mastitis inputs 0.5'!N42</f>
        <v>3.1019313282670402</v>
      </c>
      <c r="H28" s="59">
        <f>'Incid. mast. by SCS last test'!K23</f>
        <v>3.1019313282670402</v>
      </c>
      <c r="I28" s="60">
        <f t="shared" si="0"/>
        <v>3.1019313282670402</v>
      </c>
      <c r="J28" s="60">
        <f t="shared" si="1"/>
        <v>5.2732832580539686</v>
      </c>
      <c r="K28" s="60">
        <f t="shared" si="2"/>
        <v>3.1019313282670402</v>
      </c>
      <c r="L28" s="6"/>
      <c r="M28" s="61">
        <f>(K28/100)*' DATA - Farm inputs'!$C$66</f>
        <v>9.1587624398412615</v>
      </c>
    </row>
    <row r="29" spans="2:13" x14ac:dyDescent="0.55000000000000004">
      <c r="B29" s="134"/>
      <c r="C29" s="6" t="s">
        <v>103</v>
      </c>
      <c r="D29" s="57" t="str">
        <f>'Mastitis inputs 0.5'!C43</f>
        <v>2,262,743 - &lt;=3,200,000</v>
      </c>
      <c r="E29" s="90">
        <f>'Mastitis inputs 0.5'!D43</f>
        <v>1</v>
      </c>
      <c r="F29" s="87">
        <f>'Mastitis inputs 0.5'!E43</f>
        <v>0</v>
      </c>
      <c r="G29" s="5">
        <f>'Mastitis inputs 0.5'!N43</f>
        <v>3.1019313282670402</v>
      </c>
      <c r="H29" s="59">
        <f>'Incid. mast. by SCS last test'!K24</f>
        <v>3.1019313282670402</v>
      </c>
      <c r="I29" s="60">
        <f t="shared" si="0"/>
        <v>3.1019313282670402</v>
      </c>
      <c r="J29" s="60">
        <f t="shared" si="1"/>
        <v>5.2732832580539686</v>
      </c>
      <c r="K29" s="60">
        <f t="shared" si="2"/>
        <v>3.1019313282670402</v>
      </c>
      <c r="L29" s="6"/>
      <c r="M29" s="61">
        <f>(K29/100)*' DATA - Farm inputs'!$C$66</f>
        <v>9.1587624398412615</v>
      </c>
    </row>
    <row r="30" spans="2:13" x14ac:dyDescent="0.55000000000000004">
      <c r="B30" s="134"/>
      <c r="C30" s="6" t="s">
        <v>99</v>
      </c>
      <c r="D30" s="57" t="str">
        <f>'Mastitis inputs 0.5'!C44</f>
        <v>3,200,001 - &lt;=4,525,483</v>
      </c>
      <c r="E30" s="90">
        <f>'Mastitis inputs 0.5'!D44</f>
        <v>1</v>
      </c>
      <c r="F30" s="87">
        <f>'Mastitis inputs 0.5'!E44</f>
        <v>0</v>
      </c>
      <c r="G30" s="5">
        <f>'Mastitis inputs 0.5'!N44</f>
        <v>3.1019313282670402</v>
      </c>
      <c r="H30" s="59">
        <f>'Incid. mast. by SCS last test'!K25</f>
        <v>3.1019313282670402</v>
      </c>
      <c r="I30" s="60">
        <f t="shared" si="0"/>
        <v>3.1019313282670402</v>
      </c>
      <c r="J30" s="60">
        <f t="shared" si="1"/>
        <v>5.2732832580539686</v>
      </c>
      <c r="K30" s="60">
        <f t="shared" si="2"/>
        <v>3.1019313282670402</v>
      </c>
      <c r="L30" s="6"/>
      <c r="M30" s="61">
        <f>(K30/100)*' DATA - Farm inputs'!$C$66</f>
        <v>9.1587624398412615</v>
      </c>
    </row>
    <row r="31" spans="2:13" x14ac:dyDescent="0.55000000000000004">
      <c r="B31" s="134"/>
      <c r="C31" s="6" t="s">
        <v>100</v>
      </c>
      <c r="D31" s="57" t="str">
        <f>'Mastitis inputs 0.5'!C45</f>
        <v>4,525,484 - &lt;=6,400,000</v>
      </c>
      <c r="E31" s="90">
        <f>'Mastitis inputs 0.5'!D45</f>
        <v>1</v>
      </c>
      <c r="F31" s="87">
        <f>'Mastitis inputs 0.5'!E45</f>
        <v>0</v>
      </c>
      <c r="G31" s="5">
        <f>'Mastitis inputs 0.5'!N45</f>
        <v>3.1019313282670402</v>
      </c>
      <c r="H31" s="59">
        <f>'Incid. mast. by SCS last test'!K26</f>
        <v>3.1019313282670402</v>
      </c>
      <c r="I31" s="60">
        <f t="shared" si="0"/>
        <v>3.1019313282670402</v>
      </c>
      <c r="J31" s="60">
        <f t="shared" si="1"/>
        <v>5.2732832580539686</v>
      </c>
      <c r="K31" s="60">
        <f t="shared" si="2"/>
        <v>3.1019313282670402</v>
      </c>
      <c r="L31" s="6"/>
      <c r="M31" s="61">
        <f>(K31/100)*' DATA - Farm inputs'!$C$66</f>
        <v>9.1587624398412615</v>
      </c>
    </row>
    <row r="32" spans="2:13" x14ac:dyDescent="0.55000000000000004">
      <c r="B32" s="134"/>
      <c r="C32" s="6" t="s">
        <v>101</v>
      </c>
      <c r="D32" s="57" t="str">
        <f>'Mastitis inputs 0.5'!C46</f>
        <v>6,400,001 - &lt;=9,050,967</v>
      </c>
      <c r="E32" s="90">
        <f>'Mastitis inputs 0.5'!D46</f>
        <v>1</v>
      </c>
      <c r="F32" s="87">
        <f>'Mastitis inputs 0.5'!E46</f>
        <v>0</v>
      </c>
      <c r="G32" s="5">
        <f>'Mastitis inputs 0.5'!N46</f>
        <v>3.1019313282670402</v>
      </c>
      <c r="H32" s="59">
        <f>'Incid. mast. by SCS last test'!K27</f>
        <v>3.1019313282670402</v>
      </c>
      <c r="I32" s="60">
        <f t="shared" si="0"/>
        <v>3.1019313282670402</v>
      </c>
      <c r="J32" s="60">
        <f t="shared" si="1"/>
        <v>5.2732832580539686</v>
      </c>
      <c r="K32" s="60">
        <f t="shared" si="2"/>
        <v>3.1019313282670402</v>
      </c>
      <c r="L32" s="6"/>
      <c r="M32" s="61">
        <f>(K32/100)*' DATA - Farm inputs'!$C$66</f>
        <v>9.1587624398412615</v>
      </c>
    </row>
    <row r="33" spans="2:13" x14ac:dyDescent="0.55000000000000004">
      <c r="B33" s="134"/>
      <c r="C33" s="6" t="s">
        <v>102</v>
      </c>
      <c r="D33" s="57" t="str">
        <f>'Mastitis inputs 0.5'!C47</f>
        <v>&gt;=9,050,968</v>
      </c>
      <c r="E33" s="90">
        <f>'Mastitis inputs 0.5'!D47</f>
        <v>1</v>
      </c>
      <c r="F33" s="87">
        <f>'Mastitis inputs 0.5'!E47</f>
        <v>0</v>
      </c>
      <c r="G33" s="5">
        <f>'Mastitis inputs 0.5'!N47</f>
        <v>3.1019313282670402</v>
      </c>
      <c r="H33" s="59">
        <f>'Incid. mast. by SCS last test'!K28</f>
        <v>3.1019313282670402</v>
      </c>
      <c r="I33" s="60">
        <f t="shared" si="0"/>
        <v>3.1019313282670402</v>
      </c>
      <c r="J33" s="60">
        <f t="shared" si="1"/>
        <v>5.2732832580539686</v>
      </c>
      <c r="K33" s="60">
        <f t="shared" si="2"/>
        <v>3.1019313282670402</v>
      </c>
      <c r="L33" s="6"/>
      <c r="M33" s="61">
        <f>(K33/100)*' DATA - Farm inputs'!$C$66</f>
        <v>9.1587624398412615</v>
      </c>
    </row>
    <row r="34" spans="2:13" x14ac:dyDescent="0.55000000000000004">
      <c r="B34" s="41"/>
      <c r="C34" s="6"/>
      <c r="D34" s="6"/>
      <c r="E34" s="87"/>
      <c r="F34" s="6"/>
      <c r="G34" s="6"/>
      <c r="H34" s="42"/>
      <c r="I34" s="6"/>
      <c r="J34" s="5"/>
      <c r="K34" s="6"/>
      <c r="L34" s="6"/>
      <c r="M34" s="61"/>
    </row>
    <row r="35" spans="2:13" x14ac:dyDescent="0.55000000000000004">
      <c r="B35" s="41"/>
      <c r="C35" s="6"/>
      <c r="D35" s="6"/>
      <c r="E35" s="87"/>
      <c r="F35" s="6"/>
      <c r="G35" s="6"/>
      <c r="H35" s="42"/>
      <c r="I35" s="6"/>
      <c r="J35" s="5"/>
      <c r="K35" s="6"/>
      <c r="L35" s="6"/>
      <c r="M35" s="61"/>
    </row>
    <row r="36" spans="2:13" x14ac:dyDescent="0.55000000000000004">
      <c r="B36" s="41"/>
      <c r="C36" s="6"/>
      <c r="D36" s="6"/>
      <c r="E36" s="87" t="s">
        <v>14</v>
      </c>
      <c r="F36" s="6"/>
      <c r="G36" s="6" t="s">
        <v>42</v>
      </c>
      <c r="H36" s="42"/>
      <c r="I36" s="52">
        <f>' DATA - Farm inputs'!G33</f>
        <v>36.89</v>
      </c>
      <c r="J36" s="5"/>
      <c r="K36" s="52"/>
      <c r="L36" s="6"/>
      <c r="M36" s="61"/>
    </row>
    <row r="37" spans="2:13" ht="77.099999999999994" customHeight="1" x14ac:dyDescent="0.55000000000000004">
      <c r="B37" s="41" t="s">
        <v>40</v>
      </c>
      <c r="C37" s="6" t="s">
        <v>34</v>
      </c>
      <c r="D37" s="42" t="s">
        <v>35</v>
      </c>
      <c r="E37" s="89" t="s">
        <v>39</v>
      </c>
      <c r="F37" s="89" t="s">
        <v>37</v>
      </c>
      <c r="G37" s="30" t="s">
        <v>55</v>
      </c>
      <c r="H37" s="54" t="s">
        <v>8</v>
      </c>
      <c r="I37" s="30" t="s">
        <v>56</v>
      </c>
      <c r="J37" s="55" t="s">
        <v>57</v>
      </c>
      <c r="K37" s="30" t="s">
        <v>58</v>
      </c>
      <c r="L37" s="6"/>
      <c r="M37" s="43" t="s">
        <v>60</v>
      </c>
    </row>
    <row r="38" spans="2:13" x14ac:dyDescent="0.55000000000000004">
      <c r="B38" s="134" t="s">
        <v>14</v>
      </c>
      <c r="C38" s="6" t="s">
        <v>84</v>
      </c>
      <c r="D38" s="57" t="str">
        <f>'Mastitis inputs 0.5'!C28</f>
        <v>&lt;17,678</v>
      </c>
      <c r="E38" s="90">
        <f>'Mastitis inputs 0.5'!I28</f>
        <v>1</v>
      </c>
      <c r="F38" s="87">
        <f>'Mastitis inputs 0.5'!J28</f>
        <v>35</v>
      </c>
      <c r="G38" s="5">
        <f>'Mastitis inputs 0.5'!Q28</f>
        <v>8.2452262232453055</v>
      </c>
      <c r="H38" s="59">
        <f>'Incid. mast. by SCS last test'!N9</f>
        <v>8.2452262232453055</v>
      </c>
      <c r="I38" s="60">
        <f>G38</f>
        <v>8.2452262232453055</v>
      </c>
      <c r="J38" s="60">
        <f>I38*$C$8</f>
        <v>14.016884579517018</v>
      </c>
      <c r="K38" s="60">
        <f>IF(E38=0,J38,I38)</f>
        <v>8.2452262232453055</v>
      </c>
      <c r="L38" s="6"/>
      <c r="M38" s="61">
        <f>(K38/100)*' DATA - Farm inputs'!$C$66</f>
        <v>24.34485494675409</v>
      </c>
    </row>
    <row r="39" spans="2:13" x14ac:dyDescent="0.55000000000000004">
      <c r="B39" s="134"/>
      <c r="C39" s="6" t="s">
        <v>85</v>
      </c>
      <c r="D39" s="57" t="str">
        <f>'Mastitis inputs 0.5'!C29</f>
        <v>17,679 - &lt;=25,000</v>
      </c>
      <c r="E39" s="90">
        <f>'Mastitis inputs 0.5'!I29</f>
        <v>1</v>
      </c>
      <c r="F39" s="87">
        <f>'Mastitis inputs 0.5'!J29</f>
        <v>23</v>
      </c>
      <c r="G39" s="5">
        <f>'Mastitis inputs 0.5'!Q29</f>
        <v>11.771131823685078</v>
      </c>
      <c r="H39" s="59">
        <f>'Incid. mast. by SCS last test'!N10</f>
        <v>11.771131823685078</v>
      </c>
      <c r="I39" s="60">
        <f t="shared" ref="I39:I57" si="3">G39</f>
        <v>11.771131823685078</v>
      </c>
      <c r="J39" s="60">
        <f t="shared" ref="J39:J57" si="4">I39*$C$8</f>
        <v>20.010924100264631</v>
      </c>
      <c r="K39" s="60">
        <f t="shared" ref="K39:K57" si="5">IF(E39=0,J39,I39)</f>
        <v>11.771131823685078</v>
      </c>
      <c r="L39" s="6"/>
      <c r="M39" s="61">
        <f>(K39/100)*' DATA - Farm inputs'!$C$66</f>
        <v>34.755443822612563</v>
      </c>
    </row>
    <row r="40" spans="2:13" x14ac:dyDescent="0.55000000000000004">
      <c r="B40" s="134"/>
      <c r="C40" s="6" t="s">
        <v>86</v>
      </c>
      <c r="D40" s="57" t="str">
        <f>'Mastitis inputs 0.5'!C30</f>
        <v>25,001 - &lt;=35,355</v>
      </c>
      <c r="E40" s="90">
        <f>'Mastitis inputs 0.5'!I30</f>
        <v>1</v>
      </c>
      <c r="F40" s="87">
        <f>'Mastitis inputs 0.5'!J30</f>
        <v>42</v>
      </c>
      <c r="G40" s="5">
        <f>'Mastitis inputs 0.5'!Q30</f>
        <v>10.55486243111857</v>
      </c>
      <c r="H40" s="59">
        <f>'Incid. mast. by SCS last test'!N11</f>
        <v>10.55486243111857</v>
      </c>
      <c r="I40" s="60">
        <f t="shared" si="3"/>
        <v>10.55486243111857</v>
      </c>
      <c r="J40" s="60">
        <f t="shared" si="4"/>
        <v>17.94326613290157</v>
      </c>
      <c r="K40" s="60">
        <f t="shared" si="5"/>
        <v>10.55486243111857</v>
      </c>
      <c r="L40" s="6"/>
      <c r="M40" s="61">
        <f>(K40/100)*' DATA - Farm inputs'!$C$66</f>
        <v>31.164286814120686</v>
      </c>
    </row>
    <row r="41" spans="2:13" x14ac:dyDescent="0.55000000000000004">
      <c r="B41" s="134"/>
      <c r="C41" s="6" t="s">
        <v>87</v>
      </c>
      <c r="D41" s="57" t="str">
        <f>'Mastitis inputs 0.5'!C31</f>
        <v>35,356 - &lt;=50,000</v>
      </c>
      <c r="E41" s="90">
        <f>'Mastitis inputs 0.5'!I31</f>
        <v>1</v>
      </c>
      <c r="F41" s="87">
        <f>'Mastitis inputs 0.5'!J31</f>
        <v>39</v>
      </c>
      <c r="G41" s="5">
        <f>'Mastitis inputs 0.5'!Q31</f>
        <v>11.392915825472084</v>
      </c>
      <c r="H41" s="59">
        <f>'Incid. mast. by SCS last test'!N12</f>
        <v>11.392915825472084</v>
      </c>
      <c r="I41" s="60">
        <f t="shared" si="3"/>
        <v>11.392915825472084</v>
      </c>
      <c r="J41" s="60">
        <f t="shared" si="4"/>
        <v>19.367956903302542</v>
      </c>
      <c r="K41" s="60">
        <f t="shared" si="5"/>
        <v>11.392915825472084</v>
      </c>
      <c r="L41" s="6"/>
      <c r="M41" s="61">
        <f>(K41/100)*' DATA - Farm inputs'!$C$66</f>
        <v>33.638723266288878</v>
      </c>
    </row>
    <row r="42" spans="2:13" x14ac:dyDescent="0.55000000000000004">
      <c r="B42" s="134"/>
      <c r="C42" s="6" t="s">
        <v>88</v>
      </c>
      <c r="D42" s="57" t="str">
        <f>'Mastitis inputs 0.5'!C32</f>
        <v>50,001 - &lt;=70,711</v>
      </c>
      <c r="E42" s="90">
        <f>'Mastitis inputs 0.5'!I32</f>
        <v>1</v>
      </c>
      <c r="F42" s="87">
        <f>'Mastitis inputs 0.5'!J32</f>
        <v>61</v>
      </c>
      <c r="G42" s="5">
        <f>'Mastitis inputs 0.5'!Q32</f>
        <v>8.6463925841675682</v>
      </c>
      <c r="H42" s="59">
        <f>'Incid. mast. by SCS last test'!N13</f>
        <v>8.6463925841675682</v>
      </c>
      <c r="I42" s="60">
        <f t="shared" si="3"/>
        <v>8.6463925841675682</v>
      </c>
      <c r="J42" s="60">
        <f t="shared" si="4"/>
        <v>14.698867393084866</v>
      </c>
      <c r="K42" s="60">
        <f t="shared" si="5"/>
        <v>8.6463925841675682</v>
      </c>
      <c r="L42" s="6"/>
      <c r="M42" s="61">
        <f>(K42/100)*' DATA - Farm inputs'!$C$66</f>
        <v>25.529338744013163</v>
      </c>
    </row>
    <row r="43" spans="2:13" x14ac:dyDescent="0.55000000000000004">
      <c r="B43" s="134"/>
      <c r="C43" s="6" t="s">
        <v>89</v>
      </c>
      <c r="D43" s="57" t="str">
        <f>'Mastitis inputs 0.5'!C33</f>
        <v>70,712 - &lt;=100,000</v>
      </c>
      <c r="E43" s="90">
        <f>'Mastitis inputs 0.5'!I33</f>
        <v>1</v>
      </c>
      <c r="F43" s="87">
        <f>'Mastitis inputs 0.5'!J33</f>
        <v>64</v>
      </c>
      <c r="G43" s="5">
        <f>'Mastitis inputs 0.5'!Q33</f>
        <v>12.891826168278641</v>
      </c>
      <c r="H43" s="59">
        <f>'Incid. mast. by SCS last test'!N14</f>
        <v>12.891826168278641</v>
      </c>
      <c r="I43" s="60">
        <f t="shared" si="3"/>
        <v>12.891826168278641</v>
      </c>
      <c r="J43" s="60">
        <f t="shared" si="4"/>
        <v>21.916104486073689</v>
      </c>
      <c r="K43" s="60">
        <f t="shared" si="5"/>
        <v>12.891826168278641</v>
      </c>
      <c r="L43" s="6"/>
      <c r="M43" s="61">
        <f>(K43/100)*' DATA - Farm inputs'!$C$66</f>
        <v>38.064405944459516</v>
      </c>
    </row>
    <row r="44" spans="2:13" x14ac:dyDescent="0.55000000000000004">
      <c r="B44" s="134"/>
      <c r="C44" s="6" t="s">
        <v>90</v>
      </c>
      <c r="D44" s="57" t="str">
        <f>'Mastitis inputs 0.5'!C34</f>
        <v>100,001 - &lt;=141,421</v>
      </c>
      <c r="E44" s="90">
        <f>'Mastitis inputs 0.5'!I34</f>
        <v>1</v>
      </c>
      <c r="F44" s="87">
        <f>'Mastitis inputs 0.5'!J34</f>
        <v>66</v>
      </c>
      <c r="G44" s="5">
        <f>'Mastitis inputs 0.5'!Q34</f>
        <v>19.151689701421201</v>
      </c>
      <c r="H44" s="59">
        <f>'Incid. mast. by SCS last test'!N15</f>
        <v>19.151689701421201</v>
      </c>
      <c r="I44" s="60">
        <f t="shared" si="3"/>
        <v>19.151689701421201</v>
      </c>
      <c r="J44" s="60">
        <f t="shared" si="4"/>
        <v>32.557872492416038</v>
      </c>
      <c r="K44" s="60">
        <f t="shared" si="5"/>
        <v>19.151689701421201</v>
      </c>
      <c r="L44" s="6"/>
      <c r="M44" s="61">
        <f>(K44/100)*' DATA - Farm inputs'!$C$66</f>
        <v>56.54727901241624</v>
      </c>
    </row>
    <row r="45" spans="2:13" x14ac:dyDescent="0.55000000000000004">
      <c r="B45" s="134"/>
      <c r="C45" s="6" t="s">
        <v>91</v>
      </c>
      <c r="D45" s="57" t="str">
        <f>'Mastitis inputs 0.5'!C35</f>
        <v>141,422 - &lt;=200,000</v>
      </c>
      <c r="E45" s="90">
        <f>'Mastitis inputs 0.5'!I35</f>
        <v>1</v>
      </c>
      <c r="F45" s="87">
        <f>'Mastitis inputs 0.5'!J35</f>
        <v>49</v>
      </c>
      <c r="G45" s="5">
        <f>'Mastitis inputs 0.5'!Q35</f>
        <v>5.5407965621103159</v>
      </c>
      <c r="H45" s="59">
        <f>'Incid. mast. by SCS last test'!N16</f>
        <v>5.5407965621103159</v>
      </c>
      <c r="I45" s="60">
        <f t="shared" si="3"/>
        <v>5.5407965621103159</v>
      </c>
      <c r="J45" s="60">
        <f t="shared" si="4"/>
        <v>9.419354155587536</v>
      </c>
      <c r="K45" s="60">
        <f t="shared" si="5"/>
        <v>5.5407965621103159</v>
      </c>
      <c r="L45" s="6"/>
      <c r="M45" s="61">
        <f>(K45/100)*' DATA - Farm inputs'!$C$66</f>
        <v>16.359755929286919</v>
      </c>
    </row>
    <row r="46" spans="2:13" x14ac:dyDescent="0.55000000000000004">
      <c r="B46" s="134"/>
      <c r="C46" s="6" t="s">
        <v>92</v>
      </c>
      <c r="D46" s="57" t="str">
        <f>'Mastitis inputs 0.5'!C36</f>
        <v>200,001 - &lt;=282,843</v>
      </c>
      <c r="E46" s="90">
        <f>'Mastitis inputs 0.5'!I36</f>
        <v>1</v>
      </c>
      <c r="F46" s="87">
        <f>'Mastitis inputs 0.5'!J36</f>
        <v>27</v>
      </c>
      <c r="G46" s="5">
        <f>'Mastitis inputs 0.5'!Q36</f>
        <v>11.340523680569493</v>
      </c>
      <c r="H46" s="59">
        <f>'Incid. mast. by SCS last test'!N17</f>
        <v>11.340523680569493</v>
      </c>
      <c r="I46" s="60">
        <f t="shared" si="3"/>
        <v>11.340523680569493</v>
      </c>
      <c r="J46" s="60">
        <f t="shared" si="4"/>
        <v>19.27889025696814</v>
      </c>
      <c r="K46" s="60">
        <f t="shared" si="5"/>
        <v>11.340523680569493</v>
      </c>
      <c r="L46" s="6"/>
      <c r="M46" s="61">
        <f>(K46/100)*' DATA - Farm inputs'!$C$66</f>
        <v>33.484030219249483</v>
      </c>
    </row>
    <row r="47" spans="2:13" x14ac:dyDescent="0.55000000000000004">
      <c r="B47" s="134"/>
      <c r="C47" s="6" t="s">
        <v>93</v>
      </c>
      <c r="D47" s="57" t="str">
        <f>'Mastitis inputs 0.5'!C37</f>
        <v>282,844 - &lt;=500,000</v>
      </c>
      <c r="E47" s="90">
        <f>'Mastitis inputs 0.5'!I37</f>
        <v>1</v>
      </c>
      <c r="F47" s="87">
        <f>'Mastitis inputs 0.5'!J37</f>
        <v>17</v>
      </c>
      <c r="G47" s="5">
        <f>'Mastitis inputs 0.5'!Q37</f>
        <v>9.3887067789761023</v>
      </c>
      <c r="H47" s="59">
        <f>'Incid. mast. by SCS last test'!N18</f>
        <v>9.3887067789761023</v>
      </c>
      <c r="I47" s="60">
        <f t="shared" si="3"/>
        <v>9.3887067789761023</v>
      </c>
      <c r="J47" s="60">
        <f t="shared" si="4"/>
        <v>15.960801524259374</v>
      </c>
      <c r="K47" s="60">
        <f t="shared" si="5"/>
        <v>9.3887067789761023</v>
      </c>
      <c r="L47" s="6"/>
      <c r="M47" s="61">
        <f>(K47/100)*' DATA - Farm inputs'!$C$66</f>
        <v>27.72109563560484</v>
      </c>
    </row>
    <row r="48" spans="2:13" x14ac:dyDescent="0.55000000000000004">
      <c r="B48" s="134"/>
      <c r="C48" s="6" t="s">
        <v>94</v>
      </c>
      <c r="D48" s="57" t="str">
        <f>'Mastitis inputs 0.5'!C38</f>
        <v>500,001 - &lt;=565,685</v>
      </c>
      <c r="E48" s="90">
        <f>'Mastitis inputs 0.5'!I38</f>
        <v>1</v>
      </c>
      <c r="F48" s="87">
        <f>'Mastitis inputs 0.5'!J38</f>
        <v>11</v>
      </c>
      <c r="G48" s="5">
        <f>'Mastitis inputs 0.5'!Q38</f>
        <v>12.659382763147899</v>
      </c>
      <c r="H48" s="59">
        <f>'Incid. mast. by SCS last test'!N19</f>
        <v>12.659382763147899</v>
      </c>
      <c r="I48" s="60">
        <f t="shared" si="3"/>
        <v>12.659382763147899</v>
      </c>
      <c r="J48" s="60">
        <f t="shared" si="4"/>
        <v>21.520950697351427</v>
      </c>
      <c r="K48" s="60">
        <f t="shared" si="5"/>
        <v>12.659382763147899</v>
      </c>
      <c r="L48" s="6"/>
      <c r="M48" s="61">
        <f>(K48/100)*' DATA - Farm inputs'!$C$66</f>
        <v>37.378093546470488</v>
      </c>
    </row>
    <row r="49" spans="2:13" x14ac:dyDescent="0.55000000000000004">
      <c r="B49" s="134"/>
      <c r="C49" s="6" t="s">
        <v>95</v>
      </c>
      <c r="D49" s="57" t="str">
        <f>'Mastitis inputs 0.5'!C39</f>
        <v>565,686 - &lt;=800,000</v>
      </c>
      <c r="E49" s="90">
        <f>'Mastitis inputs 0.5'!I39</f>
        <v>1</v>
      </c>
      <c r="F49" s="87">
        <f>'Mastitis inputs 0.5'!J39</f>
        <v>4</v>
      </c>
      <c r="G49" s="5">
        <f>'Mastitis inputs 0.5'!Q39</f>
        <v>6.4897498450012465</v>
      </c>
      <c r="H49" s="59">
        <f>'Incid. mast. by SCS last test'!N20</f>
        <v>6.4897498450012465</v>
      </c>
      <c r="I49" s="60">
        <f t="shared" si="3"/>
        <v>6.4897498450012465</v>
      </c>
      <c r="J49" s="60">
        <f t="shared" si="4"/>
        <v>11.032574736502118</v>
      </c>
      <c r="K49" s="60">
        <f t="shared" si="5"/>
        <v>6.4897498450012465</v>
      </c>
      <c r="L49" s="6"/>
      <c r="M49" s="61">
        <f>(K49/100)*' DATA - Farm inputs'!$C$66</f>
        <v>19.161635392350682</v>
      </c>
    </row>
    <row r="50" spans="2:13" x14ac:dyDescent="0.55000000000000004">
      <c r="B50" s="134"/>
      <c r="C50" s="6" t="s">
        <v>96</v>
      </c>
      <c r="D50" s="57" t="str">
        <f>'Mastitis inputs 0.5'!C40</f>
        <v>800,001 - &lt;=1,131,371</v>
      </c>
      <c r="E50" s="90">
        <f>'Mastitis inputs 0.5'!I40</f>
        <v>1</v>
      </c>
      <c r="F50" s="87">
        <f>'Mastitis inputs 0.5'!J40</f>
        <v>5</v>
      </c>
      <c r="G50" s="5">
        <f>'Mastitis inputs 0.5'!Q40</f>
        <v>6.5082773835233265</v>
      </c>
      <c r="H50" s="59">
        <f>'Incid. mast. by SCS last test'!N21</f>
        <v>6.5082773835233265</v>
      </c>
      <c r="I50" s="60">
        <f t="shared" si="3"/>
        <v>6.5082773835233265</v>
      </c>
      <c r="J50" s="60">
        <f t="shared" si="4"/>
        <v>11.064071551989654</v>
      </c>
      <c r="K50" s="60">
        <f t="shared" si="5"/>
        <v>6.5082773835233265</v>
      </c>
      <c r="L50" s="6"/>
      <c r="M50" s="61">
        <f>(K50/100)*' DATA - Farm inputs'!$C$66</f>
        <v>19.216339802590973</v>
      </c>
    </row>
    <row r="51" spans="2:13" x14ac:dyDescent="0.55000000000000004">
      <c r="B51" s="134"/>
      <c r="C51" s="6" t="s">
        <v>97</v>
      </c>
      <c r="D51" s="57" t="str">
        <f>'Mastitis inputs 0.5'!C41</f>
        <v>1,131,372 &lt;=1,600,000</v>
      </c>
      <c r="E51" s="90">
        <f>'Mastitis inputs 0.5'!I41</f>
        <v>1</v>
      </c>
      <c r="F51" s="87">
        <f>'Mastitis inputs 0.5'!J41</f>
        <v>2</v>
      </c>
      <c r="G51" s="5">
        <f>'Mastitis inputs 0.5'!Q41</f>
        <v>2.8918366126951662</v>
      </c>
      <c r="H51" s="59">
        <f>'Incid. mast. by SCS last test'!N22</f>
        <v>2.8918366126951662</v>
      </c>
      <c r="I51" s="60">
        <f t="shared" si="3"/>
        <v>2.8918366126951662</v>
      </c>
      <c r="J51" s="60">
        <f t="shared" si="4"/>
        <v>4.9161222415817827</v>
      </c>
      <c r="K51" s="60">
        <f t="shared" si="5"/>
        <v>2.8918366126951662</v>
      </c>
      <c r="L51" s="6"/>
      <c r="M51" s="61">
        <f>(K51/100)*' DATA - Farm inputs'!$C$66</f>
        <v>8.5384367826437479</v>
      </c>
    </row>
    <row r="52" spans="2:13" x14ac:dyDescent="0.55000000000000004">
      <c r="B52" s="134"/>
      <c r="C52" s="6" t="s">
        <v>98</v>
      </c>
      <c r="D52" s="57" t="str">
        <f>'Mastitis inputs 0.5'!C42</f>
        <v>1,600,001 - &lt;=2,262,742</v>
      </c>
      <c r="E52" s="90">
        <f>'Mastitis inputs 0.5'!I42</f>
        <v>1</v>
      </c>
      <c r="F52" s="87">
        <f>'Mastitis inputs 0.5'!J42</f>
        <v>0</v>
      </c>
      <c r="G52" s="5">
        <f>'Mastitis inputs 0.5'!Q42</f>
        <v>3.1710087392326196</v>
      </c>
      <c r="H52" s="59">
        <f>'Incid. mast. by SCS last test'!N23</f>
        <v>3.1710087392326196</v>
      </c>
      <c r="I52" s="60">
        <f t="shared" si="3"/>
        <v>3.1710087392326196</v>
      </c>
      <c r="J52" s="60">
        <f t="shared" si="4"/>
        <v>5.3907148566954532</v>
      </c>
      <c r="K52" s="60">
        <f t="shared" si="5"/>
        <v>3.1710087392326196</v>
      </c>
      <c r="L52" s="6"/>
      <c r="M52" s="61">
        <f>(K52/100)*' DATA - Farm inputs'!$C$66</f>
        <v>9.3627204034582334</v>
      </c>
    </row>
    <row r="53" spans="2:13" x14ac:dyDescent="0.55000000000000004">
      <c r="B53" s="134"/>
      <c r="C53" s="6" t="s">
        <v>103</v>
      </c>
      <c r="D53" s="57" t="str">
        <f>'Mastitis inputs 0.5'!C43</f>
        <v>2,262,743 - &lt;=3,200,000</v>
      </c>
      <c r="E53" s="90">
        <f>'Mastitis inputs 0.5'!I43</f>
        <v>1</v>
      </c>
      <c r="F53" s="87">
        <f>'Mastitis inputs 0.5'!J43</f>
        <v>1</v>
      </c>
      <c r="G53" s="5">
        <f>'Mastitis inputs 0.5'!Q43</f>
        <v>3.1710087392326196</v>
      </c>
      <c r="H53" s="59">
        <f>'Incid. mast. by SCS last test'!N24</f>
        <v>3.1710087392326196</v>
      </c>
      <c r="I53" s="60">
        <f t="shared" si="3"/>
        <v>3.1710087392326196</v>
      </c>
      <c r="J53" s="60">
        <f t="shared" si="4"/>
        <v>5.3907148566954532</v>
      </c>
      <c r="K53" s="60">
        <f t="shared" si="5"/>
        <v>3.1710087392326196</v>
      </c>
      <c r="L53" s="6"/>
      <c r="M53" s="61">
        <f>(K53/100)*' DATA - Farm inputs'!$C$66</f>
        <v>9.3627204034582334</v>
      </c>
    </row>
    <row r="54" spans="2:13" x14ac:dyDescent="0.55000000000000004">
      <c r="B54" s="134"/>
      <c r="C54" s="6" t="s">
        <v>99</v>
      </c>
      <c r="D54" s="57" t="str">
        <f>'Mastitis inputs 0.5'!C44</f>
        <v>3,200,001 - &lt;=4,525,483</v>
      </c>
      <c r="E54" s="90">
        <f>'Mastitis inputs 0.5'!I44</f>
        <v>1</v>
      </c>
      <c r="F54" s="87">
        <f>'Mastitis inputs 0.5'!J44</f>
        <v>0</v>
      </c>
      <c r="G54" s="5">
        <f>'Mastitis inputs 0.5'!Q44</f>
        <v>3.1710087392326196</v>
      </c>
      <c r="H54" s="59">
        <f>'Incid. mast. by SCS last test'!N25</f>
        <v>3.1710087392326196</v>
      </c>
      <c r="I54" s="60">
        <f t="shared" si="3"/>
        <v>3.1710087392326196</v>
      </c>
      <c r="J54" s="60">
        <f t="shared" si="4"/>
        <v>5.3907148566954532</v>
      </c>
      <c r="K54" s="60">
        <f t="shared" si="5"/>
        <v>3.1710087392326196</v>
      </c>
      <c r="L54" s="6"/>
      <c r="M54" s="61">
        <f>(K54/100)*' DATA - Farm inputs'!$C$66</f>
        <v>9.3627204034582334</v>
      </c>
    </row>
    <row r="55" spans="2:13" x14ac:dyDescent="0.55000000000000004">
      <c r="B55" s="134"/>
      <c r="C55" s="6" t="s">
        <v>100</v>
      </c>
      <c r="D55" s="57" t="str">
        <f>'Mastitis inputs 0.5'!C45</f>
        <v>4,525,484 - &lt;=6,400,000</v>
      </c>
      <c r="E55" s="90">
        <f>'Mastitis inputs 0.5'!I45</f>
        <v>1</v>
      </c>
      <c r="F55" s="87">
        <f>'Mastitis inputs 0.5'!J45</f>
        <v>0</v>
      </c>
      <c r="G55" s="5">
        <f>'Mastitis inputs 0.5'!Q45</f>
        <v>3.1710087392326196</v>
      </c>
      <c r="H55" s="59">
        <f>'Incid. mast. by SCS last test'!N26</f>
        <v>3.1710087392326196</v>
      </c>
      <c r="I55" s="60">
        <f t="shared" si="3"/>
        <v>3.1710087392326196</v>
      </c>
      <c r="J55" s="60">
        <f t="shared" si="4"/>
        <v>5.3907148566954532</v>
      </c>
      <c r="K55" s="60">
        <f t="shared" si="5"/>
        <v>3.1710087392326196</v>
      </c>
      <c r="L55" s="6"/>
      <c r="M55" s="61">
        <f>(K55/100)*' DATA - Farm inputs'!$C$66</f>
        <v>9.3627204034582334</v>
      </c>
    </row>
    <row r="56" spans="2:13" x14ac:dyDescent="0.55000000000000004">
      <c r="B56" s="134"/>
      <c r="C56" s="6" t="s">
        <v>101</v>
      </c>
      <c r="D56" s="57" t="str">
        <f>'Mastitis inputs 0.5'!C46</f>
        <v>6,400,001 - &lt;=9,050,967</v>
      </c>
      <c r="E56" s="90">
        <f>'Mastitis inputs 0.5'!I46</f>
        <v>1</v>
      </c>
      <c r="F56" s="87">
        <f>'Mastitis inputs 0.5'!J46</f>
        <v>0</v>
      </c>
      <c r="G56" s="5">
        <f>'Mastitis inputs 0.5'!Q46</f>
        <v>3.1710087392326196</v>
      </c>
      <c r="H56" s="59">
        <f>'Incid. mast. by SCS last test'!N27</f>
        <v>3.1710087392326196</v>
      </c>
      <c r="I56" s="60">
        <f t="shared" si="3"/>
        <v>3.1710087392326196</v>
      </c>
      <c r="J56" s="60">
        <f t="shared" si="4"/>
        <v>5.3907148566954532</v>
      </c>
      <c r="K56" s="60">
        <f t="shared" si="5"/>
        <v>3.1710087392326196</v>
      </c>
      <c r="L56" s="6"/>
      <c r="M56" s="61">
        <f>(K56/100)*' DATA - Farm inputs'!$C$66</f>
        <v>9.3627204034582334</v>
      </c>
    </row>
    <row r="57" spans="2:13" ht="14.7" thickBot="1" x14ac:dyDescent="0.6">
      <c r="B57" s="135"/>
      <c r="C57" s="65" t="s">
        <v>102</v>
      </c>
      <c r="D57" s="63" t="str">
        <f>'Mastitis inputs 0.5'!C47</f>
        <v>&gt;=9,050,968</v>
      </c>
      <c r="E57" s="91">
        <f>'Mastitis inputs 0.5'!I47</f>
        <v>1</v>
      </c>
      <c r="F57" s="92">
        <f>'Mastitis inputs 0.5'!J47</f>
        <v>0</v>
      </c>
      <c r="G57" s="66">
        <f>'Mastitis inputs 0.5'!Q47</f>
        <v>3.1710087392326196</v>
      </c>
      <c r="H57" s="67">
        <f>'Incid. mast. by SCS last test'!N28</f>
        <v>3.1710087392326196</v>
      </c>
      <c r="I57" s="68">
        <f t="shared" si="3"/>
        <v>3.1710087392326196</v>
      </c>
      <c r="J57" s="68">
        <f t="shared" si="4"/>
        <v>5.3907148566954532</v>
      </c>
      <c r="K57" s="68">
        <f t="shared" si="5"/>
        <v>3.1710087392326196</v>
      </c>
      <c r="L57" s="65"/>
      <c r="M57" s="70">
        <f>(K57/100)*' DATA - Farm inputs'!$C$66</f>
        <v>9.3627204034582334</v>
      </c>
    </row>
  </sheetData>
  <sheetProtection algorithmName="SHA-512" hashValue="ForMfONq6E+0PhJHvMeRBxkTCgFvqiK6b4a2euaX7Jb00RVJmsJaiY8B1hp4dER4PzRiiEzmM7Aef5uahnqwKg==" saltValue="xBr6+TIBxikj+peCWkMHaQ==" spinCount="100000" sheet="1" objects="1" scenarios="1"/>
  <mergeCells count="5">
    <mergeCell ref="B2:M2"/>
    <mergeCell ref="B3:M3"/>
    <mergeCell ref="B4:M4"/>
    <mergeCell ref="B14:B33"/>
    <mergeCell ref="B38:B57"/>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01B5-F013-40A0-8A0A-B0A07FCFBC6D}">
  <dimension ref="A1:AD104"/>
  <sheetViews>
    <sheetView zoomScale="80" zoomScaleNormal="80" workbookViewId="0">
      <selection activeCell="P37" sqref="P37"/>
    </sheetView>
  </sheetViews>
  <sheetFormatPr defaultRowHeight="14.4" x14ac:dyDescent="0.55000000000000004"/>
  <cols>
    <col min="1" max="1" width="2.41796875" style="10" customWidth="1"/>
    <col min="2" max="2" width="14.41796875" customWidth="1"/>
    <col min="3" max="3" width="24.26171875" customWidth="1"/>
    <col min="4" max="4" width="16.41796875" customWidth="1"/>
    <col min="5" max="5" width="12.68359375" customWidth="1"/>
    <col min="6" max="6" width="13" customWidth="1"/>
    <col min="7" max="7" width="12.68359375" customWidth="1"/>
    <col min="8" max="8" width="12" customWidth="1"/>
    <col min="9" max="9" width="7.15625" customWidth="1"/>
    <col min="10" max="10" width="2.26171875" customWidth="1"/>
    <col min="11" max="11" width="9.26171875" customWidth="1"/>
    <col min="12" max="12" width="15" customWidth="1"/>
    <col min="13" max="13" width="18" customWidth="1"/>
    <col min="14" max="14" width="14.15625" customWidth="1"/>
    <col min="15" max="15" width="1.578125" style="10" customWidth="1"/>
    <col min="16" max="16" width="26.15625" customWidth="1"/>
    <col min="17" max="17" width="15.83984375" customWidth="1"/>
    <col min="18" max="18" width="12.83984375" customWidth="1"/>
    <col min="19" max="19" width="12.41796875" customWidth="1"/>
    <col min="20" max="20" width="12.83984375" customWidth="1"/>
    <col min="21" max="21" width="12.68359375" customWidth="1"/>
    <col min="22" max="23" width="7.68359375" customWidth="1"/>
    <col min="24" max="24" width="11" bestFit="1" customWidth="1"/>
    <col min="25" max="25" width="17.26171875" customWidth="1"/>
    <col min="26" max="26" width="16.83984375" customWidth="1"/>
  </cols>
  <sheetData>
    <row r="1" spans="1:30" s="10" customFormat="1" ht="8.65" customHeight="1" thickBot="1" x14ac:dyDescent="0.6">
      <c r="H1" s="38"/>
      <c r="J1" s="39"/>
    </row>
    <row r="2" spans="1:30" s="11" customFormat="1" ht="30.9" thickBot="1" x14ac:dyDescent="1.1499999999999999">
      <c r="A2" s="10"/>
      <c r="B2" s="123" t="s">
        <v>176</v>
      </c>
      <c r="C2" s="124"/>
      <c r="D2" s="124"/>
      <c r="E2" s="124"/>
      <c r="F2" s="124"/>
      <c r="G2" s="124"/>
      <c r="H2" s="124"/>
      <c r="I2" s="124"/>
      <c r="J2" s="124"/>
      <c r="K2" s="124"/>
      <c r="L2" s="124"/>
      <c r="M2" s="124"/>
      <c r="N2" s="124"/>
      <c r="O2" s="124"/>
      <c r="P2" s="124"/>
      <c r="Q2" s="124"/>
      <c r="R2" s="124"/>
      <c r="S2" s="124"/>
      <c r="T2" s="124"/>
      <c r="U2" s="124"/>
      <c r="V2" s="124"/>
      <c r="W2" s="124"/>
      <c r="X2" s="124"/>
      <c r="Y2" s="124"/>
      <c r="Z2" s="125"/>
      <c r="AA2" s="10"/>
      <c r="AB2" s="10"/>
      <c r="AC2" s="10"/>
      <c r="AD2" s="10">
        <v>0</v>
      </c>
    </row>
    <row r="3" spans="1:30" s="37" customFormat="1" ht="25.5" customHeight="1" x14ac:dyDescent="0.85">
      <c r="A3" s="40"/>
      <c r="B3" s="127" t="s">
        <v>170</v>
      </c>
      <c r="C3" s="127"/>
      <c r="D3" s="127"/>
      <c r="E3" s="127"/>
      <c r="F3" s="127"/>
      <c r="G3" s="127"/>
      <c r="H3" s="127"/>
      <c r="I3" s="127"/>
      <c r="J3" s="127"/>
      <c r="K3" s="127"/>
      <c r="L3" s="127"/>
      <c r="M3" s="127"/>
      <c r="N3" s="127"/>
      <c r="O3" s="127"/>
      <c r="P3" s="127"/>
      <c r="Q3" s="127"/>
      <c r="R3" s="127"/>
      <c r="S3" s="127"/>
      <c r="T3" s="127"/>
      <c r="U3" s="127"/>
      <c r="V3" s="127"/>
      <c r="W3" s="127"/>
      <c r="X3" s="127"/>
      <c r="Y3" s="127"/>
      <c r="Z3" s="127"/>
      <c r="AA3" s="40"/>
      <c r="AB3" s="40"/>
      <c r="AC3" s="40"/>
      <c r="AD3" s="40"/>
    </row>
    <row r="4" spans="1:30" s="11" customFormat="1" ht="22.9" customHeight="1" thickBot="1" x14ac:dyDescent="0.6">
      <c r="A4" s="10"/>
      <c r="B4" s="136"/>
      <c r="C4" s="136"/>
      <c r="D4" s="136"/>
      <c r="E4" s="136"/>
      <c r="F4" s="136"/>
      <c r="G4" s="136"/>
      <c r="H4" s="136"/>
      <c r="I4" s="136"/>
      <c r="J4" s="136"/>
      <c r="K4" s="136"/>
      <c r="L4" s="136"/>
      <c r="M4" s="136"/>
      <c r="N4" s="9"/>
      <c r="O4" s="9"/>
      <c r="P4" s="9"/>
      <c r="Q4" s="9"/>
      <c r="R4" s="9"/>
      <c r="S4" s="9"/>
      <c r="T4" s="9"/>
      <c r="U4" s="9"/>
      <c r="V4" s="9"/>
      <c r="W4" s="9"/>
      <c r="X4" s="9"/>
      <c r="Y4" s="9"/>
      <c r="Z4" s="36"/>
      <c r="AA4" s="10"/>
      <c r="AB4" s="10"/>
      <c r="AC4" s="10"/>
      <c r="AD4" s="10">
        <v>1</v>
      </c>
    </row>
    <row r="5" spans="1:30" s="11" customFormat="1" ht="22.9" customHeight="1" thickBot="1" x14ac:dyDescent="0.6">
      <c r="A5" s="10"/>
      <c r="B5" s="137" t="s">
        <v>13</v>
      </c>
      <c r="C5" s="138"/>
      <c r="D5" s="138"/>
      <c r="E5" s="138"/>
      <c r="F5" s="138"/>
      <c r="G5" s="138"/>
      <c r="H5" s="138"/>
      <c r="I5" s="138"/>
      <c r="J5" s="138"/>
      <c r="K5" s="138"/>
      <c r="L5" s="138"/>
      <c r="M5" s="138"/>
      <c r="N5" s="139"/>
      <c r="O5" s="9"/>
      <c r="P5" s="137" t="s">
        <v>14</v>
      </c>
      <c r="Q5" s="138"/>
      <c r="R5" s="138"/>
      <c r="S5" s="138"/>
      <c r="T5" s="138"/>
      <c r="U5" s="138"/>
      <c r="V5" s="138"/>
      <c r="W5" s="138"/>
      <c r="X5" s="138"/>
      <c r="Y5" s="138"/>
      <c r="Z5" s="139"/>
      <c r="AA5" s="112"/>
      <c r="AB5" s="112"/>
      <c r="AC5" s="10"/>
      <c r="AD5" s="10"/>
    </row>
    <row r="6" spans="1:30" x14ac:dyDescent="0.55000000000000004">
      <c r="B6" s="24"/>
      <c r="C6" s="25"/>
      <c r="D6" s="25"/>
      <c r="E6" s="25"/>
      <c r="F6" s="25"/>
      <c r="G6" s="25"/>
      <c r="H6" s="25"/>
      <c r="I6" s="25"/>
      <c r="J6" s="25"/>
      <c r="K6" s="25" t="s">
        <v>81</v>
      </c>
      <c r="L6" s="25"/>
      <c r="M6" s="25"/>
      <c r="N6" s="25"/>
      <c r="O6" s="9"/>
      <c r="P6" s="25"/>
      <c r="Q6" s="25"/>
      <c r="R6" s="25"/>
      <c r="S6" s="25"/>
      <c r="T6" s="25"/>
      <c r="U6" s="25"/>
      <c r="V6" s="25"/>
      <c r="W6" s="25" t="s">
        <v>81</v>
      </c>
      <c r="X6" s="25"/>
      <c r="Y6" s="25"/>
      <c r="Z6" s="26"/>
    </row>
    <row r="7" spans="1:30" ht="28.8" x14ac:dyDescent="0.55000000000000004">
      <c r="B7" s="24"/>
      <c r="D7" s="93"/>
      <c r="E7" s="25"/>
      <c r="F7" s="94"/>
      <c r="G7" s="94"/>
      <c r="H7" s="94"/>
      <c r="I7" s="94" t="s">
        <v>63</v>
      </c>
      <c r="J7" s="94"/>
      <c r="K7" s="95">
        <f>AVERAGE(K9:K104)</f>
        <v>53.614164483497667</v>
      </c>
      <c r="L7" s="114">
        <f>SUM(L9:L104)</f>
        <v>14112.759485065551</v>
      </c>
      <c r="M7" s="75" t="s">
        <v>74</v>
      </c>
      <c r="N7" s="97">
        <f>SUM(N9:N104)</f>
        <v>132.20965822187691</v>
      </c>
      <c r="O7" s="98"/>
      <c r="P7" s="93" t="s">
        <v>14</v>
      </c>
      <c r="Q7" s="93"/>
      <c r="R7" s="25"/>
      <c r="S7" s="94"/>
      <c r="T7" s="94"/>
      <c r="U7" s="94"/>
      <c r="V7" s="94" t="s">
        <v>64</v>
      </c>
      <c r="W7" s="95">
        <f>AVERAGE(W9:W104)</f>
        <v>55.937864669714905</v>
      </c>
      <c r="X7" s="96">
        <f>SUM(X9:X104)</f>
        <v>30974.783207107212</v>
      </c>
      <c r="Y7" s="75" t="s">
        <v>75</v>
      </c>
      <c r="Z7" s="99">
        <f>SUM(Z9:Z104)</f>
        <v>538.43106802298973</v>
      </c>
    </row>
    <row r="8" spans="1:30" s="2" customFormat="1" ht="28.8" x14ac:dyDescent="0.55000000000000004">
      <c r="A8" s="31"/>
      <c r="B8" s="27" t="s">
        <v>34</v>
      </c>
      <c r="C8" s="32" t="s">
        <v>39</v>
      </c>
      <c r="D8" s="28" t="s">
        <v>29</v>
      </c>
      <c r="E8" s="28" t="s">
        <v>61</v>
      </c>
      <c r="F8" s="28" t="s">
        <v>66</v>
      </c>
      <c r="G8" s="28" t="s">
        <v>67</v>
      </c>
      <c r="H8" s="28" t="s">
        <v>65</v>
      </c>
      <c r="I8" s="28" t="s">
        <v>68</v>
      </c>
      <c r="J8" s="28"/>
      <c r="K8" s="28" t="s">
        <v>80</v>
      </c>
      <c r="L8" s="28" t="s">
        <v>62</v>
      </c>
      <c r="M8" s="28" t="s">
        <v>71</v>
      </c>
      <c r="N8" s="28" t="s">
        <v>72</v>
      </c>
      <c r="O8" s="33"/>
      <c r="P8" s="32" t="s">
        <v>39</v>
      </c>
      <c r="Q8" s="28" t="s">
        <v>29</v>
      </c>
      <c r="R8" s="28" t="s">
        <v>61</v>
      </c>
      <c r="S8" s="28" t="s">
        <v>66</v>
      </c>
      <c r="T8" s="28" t="s">
        <v>67</v>
      </c>
      <c r="U8" s="28" t="s">
        <v>65</v>
      </c>
      <c r="V8" s="28" t="s">
        <v>68</v>
      </c>
      <c r="W8" s="28" t="s">
        <v>80</v>
      </c>
      <c r="X8" s="28" t="s">
        <v>62</v>
      </c>
      <c r="Y8" s="28" t="s">
        <v>71</v>
      </c>
      <c r="Z8" s="29" t="s">
        <v>72</v>
      </c>
    </row>
    <row r="9" spans="1:30" x14ac:dyDescent="0.55000000000000004">
      <c r="B9" s="100">
        <v>0.1</v>
      </c>
      <c r="C9" s="79">
        <f>'Subcli Mast CALC (0.1 SCS)'!E14</f>
        <v>0</v>
      </c>
      <c r="D9" s="101">
        <f>'Subcli Mast CALC (0.1 SCS)'!M14</f>
        <v>3.967454598548863</v>
      </c>
      <c r="E9" s="101">
        <f>'Clin Mast CALC (0.1 SCS)'!M15</f>
        <v>21.057351510173191</v>
      </c>
      <c r="F9" s="101">
        <f>IF('Costs and antib use 0.1 SCS'!C9=0,0,' DATA - Farm inputs'!$C$60)</f>
        <v>0</v>
      </c>
      <c r="G9" s="101">
        <f>IF(' DATA - Farm inputs'!$C$49="Yes",' DATA - Farm inputs'!$C$53,0)</f>
        <v>8.25</v>
      </c>
      <c r="H9" s="101">
        <f>G9+F9</f>
        <v>8.25</v>
      </c>
      <c r="I9" s="79">
        <f>'Subcli Mast CALC (0.1 SCS)'!F14</f>
        <v>50</v>
      </c>
      <c r="J9" s="79"/>
      <c r="K9" s="102">
        <f>D9+E9+H9</f>
        <v>33.274806108722053</v>
      </c>
      <c r="L9" s="101">
        <f>(H9+E9+D9)*I9</f>
        <v>1663.7403054361027</v>
      </c>
      <c r="M9" s="71">
        <f>IF(C9=0,0,' DATA - Farm inputs'!$C$59)+('Clin Mast CALC (0.1 SCS)'!K15)/100*' DATA - Farm inputs'!$C$62</f>
        <v>0.21395398811393207</v>
      </c>
      <c r="N9" s="79">
        <f>M9*I9</f>
        <v>10.697699405696603</v>
      </c>
      <c r="O9" s="103"/>
      <c r="P9" s="79">
        <f>'Subcli Mast CALC (0.1 SCS)'!E114</f>
        <v>0</v>
      </c>
      <c r="Q9" s="101">
        <f>'Subcli Mast CALC (0.1 SCS)'!M114</f>
        <v>5.5077558234949775</v>
      </c>
      <c r="R9" s="101">
        <f>'Clin Mast CALC (0.1 SCS)'!M115</f>
        <v>21.520873958843367</v>
      </c>
      <c r="S9" s="101">
        <f>IF(P9=0,0,' DATA - Farm inputs'!$C$60)</f>
        <v>0</v>
      </c>
      <c r="T9" s="101">
        <f>IF(' DATA - Farm inputs'!$C$49="Yes",' DATA - Farm inputs'!$C$53,0)</f>
        <v>8.25</v>
      </c>
      <c r="U9" s="101">
        <f>T9+S9</f>
        <v>8.25</v>
      </c>
      <c r="V9" s="79">
        <f>'Subcli Mast CALC (0.1 SCS)'!F114</f>
        <v>13</v>
      </c>
      <c r="W9" s="102">
        <f>U9+R9+Q9</f>
        <v>35.278629782338342</v>
      </c>
      <c r="X9" s="101">
        <f>(U9+R9+Q9)*V9</f>
        <v>458.62218717039843</v>
      </c>
      <c r="Y9" s="71">
        <f>IF(P9=0,0,' DATA - Farm inputs'!$C$59)+'Clin Mast CALC (0.1 SCS)'!K115/100*' DATA - Farm inputs'!$C$62</f>
        <v>0.2186636248612413</v>
      </c>
      <c r="Z9" s="104">
        <f>Y9*V9</f>
        <v>2.8426271231961371</v>
      </c>
    </row>
    <row r="10" spans="1:30" x14ac:dyDescent="0.55000000000000004">
      <c r="B10" s="100">
        <v>0.2</v>
      </c>
      <c r="C10" s="79">
        <f>'Subcli Mast CALC (0.1 SCS)'!E15</f>
        <v>0</v>
      </c>
      <c r="D10" s="101">
        <f>'Subcli Mast CALC (0.1 SCS)'!M15</f>
        <v>4.3081670816122575</v>
      </c>
      <c r="E10" s="101">
        <f>'Clin Mast CALC (0.1 SCS)'!M16</f>
        <v>37.518381729953283</v>
      </c>
      <c r="F10" s="101">
        <f>IF('Costs and antib use 0.1 SCS'!C10=0,0,' DATA - Farm inputs'!$C$60)</f>
        <v>0</v>
      </c>
      <c r="G10" s="101">
        <f>IF(' DATA - Farm inputs'!$C$49="Yes",' DATA - Farm inputs'!$C$53,0)</f>
        <v>8.25</v>
      </c>
      <c r="H10" s="101">
        <f t="shared" ref="H10:H73" si="0">G10+F10</f>
        <v>8.25</v>
      </c>
      <c r="I10" s="79">
        <f>'Subcli Mast CALC (0.1 SCS)'!F15</f>
        <v>6</v>
      </c>
      <c r="J10" s="79"/>
      <c r="K10" s="102">
        <f t="shared" ref="K10:K73" si="1">D10+E10+H10</f>
        <v>50.076548811565544</v>
      </c>
      <c r="L10" s="101">
        <f t="shared" ref="L10:L73" si="2">(H10+E10+D10)*I10</f>
        <v>300.45929286939327</v>
      </c>
      <c r="M10" s="71">
        <f>IF(C10=0,0,' DATA - Farm inputs'!$C$59)+('Clin Mast CALC (0.1 SCS)'!K16)/100*' DATA - Farm inputs'!$C$62</f>
        <v>0.38120688609991144</v>
      </c>
      <c r="N10" s="79">
        <f t="shared" ref="N10:N73" si="3">M10*I10</f>
        <v>2.2872413165994687</v>
      </c>
      <c r="O10" s="103"/>
      <c r="P10" s="79">
        <f>'Subcli Mast CALC (0.1 SCS)'!E115</f>
        <v>0</v>
      </c>
      <c r="Q10" s="101">
        <f>'Subcli Mast CALC (0.1 SCS)'!M115</f>
        <v>5.9545876344387736</v>
      </c>
      <c r="R10" s="101">
        <f>'Clin Mast CALC (0.1 SCS)'!M116</f>
        <v>38.315380020843428</v>
      </c>
      <c r="S10" s="101">
        <f>IF(P10=0,0,' DATA - Farm inputs'!$C$60)</f>
        <v>0</v>
      </c>
      <c r="T10" s="101">
        <f>IF(' DATA - Farm inputs'!$C$49="Yes",' DATA - Farm inputs'!$C$53,0)</f>
        <v>8.25</v>
      </c>
      <c r="U10" s="101">
        <f t="shared" ref="U10:U73" si="4">T10+S10</f>
        <v>8.25</v>
      </c>
      <c r="V10" s="79">
        <f>'Subcli Mast CALC (0.1 SCS)'!F115</f>
        <v>5</v>
      </c>
      <c r="W10" s="102">
        <f t="shared" ref="W10:W73" si="5">U10+R10+Q10</f>
        <v>52.519967655282201</v>
      </c>
      <c r="X10" s="101">
        <f t="shared" ref="X10:X73" si="6">(U10+R10+Q10)*V10</f>
        <v>262.59983827641099</v>
      </c>
      <c r="Y10" s="71">
        <f>IF(P10=0,0,' DATA - Farm inputs'!$C$59)+'Clin Mast CALC (0.1 SCS)'!K116/100*' DATA - Farm inputs'!$C$62</f>
        <v>0.38930481630607022</v>
      </c>
      <c r="Z10" s="104">
        <f t="shared" ref="Z10:Z73" si="7">Y10*V10</f>
        <v>1.9465240815303511</v>
      </c>
    </row>
    <row r="11" spans="1:30" x14ac:dyDescent="0.55000000000000004">
      <c r="B11" s="100">
        <v>0.3</v>
      </c>
      <c r="C11" s="79">
        <f>'Subcli Mast CALC (0.1 SCS)'!E16</f>
        <v>0</v>
      </c>
      <c r="D11" s="101">
        <f>'Subcli Mast CALC (0.1 SCS)'!M16</f>
        <v>3.9093404678146366</v>
      </c>
      <c r="E11" s="101">
        <f>'Clin Mast CALC (0.1 SCS)'!M17</f>
        <v>35.799606338671623</v>
      </c>
      <c r="F11" s="101">
        <f>IF('Costs and antib use 0.1 SCS'!C11=0,0,' DATA - Farm inputs'!$C$60)</f>
        <v>0</v>
      </c>
      <c r="G11" s="101">
        <f>IF(' DATA - Farm inputs'!$C$49="Yes",' DATA - Farm inputs'!$C$53,0)</f>
        <v>8.25</v>
      </c>
      <c r="H11" s="101">
        <f t="shared" si="0"/>
        <v>8.25</v>
      </c>
      <c r="I11" s="79">
        <f>'Subcli Mast CALC (0.1 SCS)'!F16</f>
        <v>10</v>
      </c>
      <c r="J11" s="79"/>
      <c r="K11" s="102">
        <f t="shared" si="1"/>
        <v>47.95894680648626</v>
      </c>
      <c r="L11" s="101">
        <f t="shared" si="2"/>
        <v>479.58946806486261</v>
      </c>
      <c r="M11" s="71">
        <f>IF(C11=0,0,' DATA - Farm inputs'!$C$59)+('Clin Mast CALC (0.1 SCS)'!K17)/100*' DATA - Farm inputs'!$C$62</f>
        <v>0.36374320604218274</v>
      </c>
      <c r="N11" s="79">
        <f t="shared" si="3"/>
        <v>3.6374320604218275</v>
      </c>
      <c r="O11" s="103"/>
      <c r="P11" s="79">
        <f>'Subcli Mast CALC (0.1 SCS)'!E116</f>
        <v>0</v>
      </c>
      <c r="Q11" s="101">
        <f>'Subcli Mast CALC (0.1 SCS)'!M116</f>
        <v>5.4311491045598821</v>
      </c>
      <c r="R11" s="101">
        <f>'Clin Mast CALC (0.1 SCS)'!M117</f>
        <v>36.5629673806379</v>
      </c>
      <c r="S11" s="101">
        <f>IF(P11=0,0,' DATA - Farm inputs'!$C$60)</f>
        <v>0</v>
      </c>
      <c r="T11" s="101">
        <f>IF(' DATA - Farm inputs'!$C$49="Yes",' DATA - Farm inputs'!$C$53,0)</f>
        <v>8.25</v>
      </c>
      <c r="U11" s="101">
        <f t="shared" si="4"/>
        <v>8.25</v>
      </c>
      <c r="V11" s="79">
        <f>'Subcli Mast CALC (0.1 SCS)'!F116</f>
        <v>5</v>
      </c>
      <c r="W11" s="102">
        <f t="shared" si="5"/>
        <v>50.244116485197779</v>
      </c>
      <c r="X11" s="101">
        <f t="shared" si="6"/>
        <v>251.22058242598888</v>
      </c>
      <c r="Y11" s="71">
        <f>IF(P11=0,0,' DATA - Farm inputs'!$C$59)+'Clin Mast CALC (0.1 SCS)'!K117/100*' DATA - Farm inputs'!$C$62</f>
        <v>0.37149936375368731</v>
      </c>
      <c r="Z11" s="104">
        <f t="shared" si="7"/>
        <v>1.8574968187684364</v>
      </c>
    </row>
    <row r="12" spans="1:30" x14ac:dyDescent="0.55000000000000004">
      <c r="B12" s="100">
        <v>0.4</v>
      </c>
      <c r="C12" s="79">
        <f>'Subcli Mast CALC (0.1 SCS)'!E17</f>
        <v>0</v>
      </c>
      <c r="D12" s="101">
        <f>'Subcli Mast CALC (0.1 SCS)'!M17</f>
        <v>3.9529016029717758</v>
      </c>
      <c r="E12" s="101">
        <f>'Clin Mast CALC (0.1 SCS)'!M18</f>
        <v>57.63511786056727</v>
      </c>
      <c r="F12" s="101">
        <f>IF('Costs and antib use 0.1 SCS'!C12=0,0,' DATA - Farm inputs'!$C$60)</f>
        <v>0</v>
      </c>
      <c r="G12" s="101">
        <f>IF(' DATA - Farm inputs'!$C$49="Yes",' DATA - Farm inputs'!$C$53,0)</f>
        <v>8.25</v>
      </c>
      <c r="H12" s="101">
        <f t="shared" si="0"/>
        <v>8.25</v>
      </c>
      <c r="I12" s="79">
        <f>'Subcli Mast CALC (0.1 SCS)'!F17</f>
        <v>15</v>
      </c>
      <c r="J12" s="79"/>
      <c r="K12" s="102">
        <f t="shared" si="1"/>
        <v>69.838019463539041</v>
      </c>
      <c r="L12" s="101">
        <f t="shared" si="2"/>
        <v>1047.5702919530859</v>
      </c>
      <c r="M12" s="71">
        <f>IF(C12=0,0,' DATA - Farm inputs'!$C$59)+('Clin Mast CALC (0.1 SCS)'!K18)/100*' DATA - Farm inputs'!$C$62</f>
        <v>0.58560371733963901</v>
      </c>
      <c r="N12" s="79">
        <f t="shared" si="3"/>
        <v>8.784055760094585</v>
      </c>
      <c r="O12" s="103"/>
      <c r="P12" s="79">
        <f>'Subcli Mast CALC (0.1 SCS)'!E117</f>
        <v>0</v>
      </c>
      <c r="Q12" s="101">
        <f>'Subcli Mast CALC (0.1 SCS)'!M117</f>
        <v>5.4885826726618738</v>
      </c>
      <c r="R12" s="101">
        <f>'Clin Mast CALC (0.1 SCS)'!M118</f>
        <v>58.805343987630039</v>
      </c>
      <c r="S12" s="101">
        <f>IF(P12=0,0,' DATA - Farm inputs'!$C$60)</f>
        <v>0</v>
      </c>
      <c r="T12" s="101">
        <f>IF(' DATA - Farm inputs'!$C$49="Yes",' DATA - Farm inputs'!$C$53,0)</f>
        <v>8.25</v>
      </c>
      <c r="U12" s="101">
        <f t="shared" si="4"/>
        <v>8.25</v>
      </c>
      <c r="V12" s="79">
        <f>'Subcli Mast CALC (0.1 SCS)'!F117</f>
        <v>7</v>
      </c>
      <c r="W12" s="102">
        <f t="shared" si="5"/>
        <v>72.543926660291916</v>
      </c>
      <c r="X12" s="101">
        <f t="shared" si="6"/>
        <v>507.80748662204343</v>
      </c>
      <c r="Y12" s="71">
        <f>IF(P12=0,0,' DATA - Farm inputs'!$C$59)+'Clin Mast CALC (0.1 SCS)'!K118/100*' DATA - Farm inputs'!$C$62</f>
        <v>0.5974938425892099</v>
      </c>
      <c r="Z12" s="104">
        <f t="shared" si="7"/>
        <v>4.1824568981244692</v>
      </c>
    </row>
    <row r="13" spans="1:30" x14ac:dyDescent="0.55000000000000004">
      <c r="B13" s="100">
        <v>0.5</v>
      </c>
      <c r="C13" s="79">
        <f>'Subcli Mast CALC (0.1 SCS)'!E18</f>
        <v>0</v>
      </c>
      <c r="D13" s="101">
        <f>'Subcli Mast CALC (0.1 SCS)'!M18</f>
        <v>3.7184395351859996</v>
      </c>
      <c r="E13" s="101">
        <f>'Clin Mast CALC (0.1 SCS)'!M19</f>
        <v>50.68122990108477</v>
      </c>
      <c r="F13" s="101">
        <f>IF('Costs and antib use 0.1 SCS'!C13=0,0,' DATA - Farm inputs'!$C$60)</f>
        <v>0</v>
      </c>
      <c r="G13" s="101">
        <f>IF(' DATA - Farm inputs'!$C$49="Yes",' DATA - Farm inputs'!$C$53,0)</f>
        <v>8.25</v>
      </c>
      <c r="H13" s="101">
        <f t="shared" si="0"/>
        <v>8.25</v>
      </c>
      <c r="I13" s="79">
        <f>'Subcli Mast CALC (0.1 SCS)'!F18</f>
        <v>5</v>
      </c>
      <c r="J13" s="79"/>
      <c r="K13" s="102">
        <f t="shared" si="1"/>
        <v>62.64966943627077</v>
      </c>
      <c r="L13" s="101">
        <f t="shared" si="2"/>
        <v>313.24834718135384</v>
      </c>
      <c r="M13" s="71">
        <f>IF(C13=0,0,' DATA - Farm inputs'!$C$59)+('Clin Mast CALC (0.1 SCS)'!K19)/100*' DATA - Farm inputs'!$C$62</f>
        <v>0.51494848507503321</v>
      </c>
      <c r="N13" s="79">
        <f t="shared" si="3"/>
        <v>2.5747424253751658</v>
      </c>
      <c r="O13" s="103"/>
      <c r="P13" s="79">
        <f>'Subcli Mast CALC (0.1 SCS)'!E118</f>
        <v>0</v>
      </c>
      <c r="Q13" s="101">
        <f>'Subcli Mast CALC (0.1 SCS)'!M118</f>
        <v>5.1786907724171654</v>
      </c>
      <c r="R13" s="101">
        <f>'Clin Mast CALC (0.1 SCS)'!M119</f>
        <v>51.72670169945502</v>
      </c>
      <c r="S13" s="101">
        <f>IF(P13=0,0,' DATA - Farm inputs'!$C$60)</f>
        <v>0</v>
      </c>
      <c r="T13" s="101">
        <f>IF(' DATA - Farm inputs'!$C$49="Yes",' DATA - Farm inputs'!$C$53,0)</f>
        <v>8.25</v>
      </c>
      <c r="U13" s="101">
        <f t="shared" si="4"/>
        <v>8.25</v>
      </c>
      <c r="V13" s="79">
        <f>'Subcli Mast CALC (0.1 SCS)'!F118</f>
        <v>5</v>
      </c>
      <c r="W13" s="102">
        <f t="shared" si="5"/>
        <v>65.15539247187219</v>
      </c>
      <c r="X13" s="101">
        <f t="shared" si="6"/>
        <v>325.77696235936094</v>
      </c>
      <c r="Y13" s="71">
        <f>IF(P13=0,0,' DATA - Farm inputs'!$C$59)+'Clin Mast CALC (0.1 SCS)'!K119/100*' DATA - Farm inputs'!$C$62</f>
        <v>0.52557103941734429</v>
      </c>
      <c r="Z13" s="104">
        <f t="shared" si="7"/>
        <v>2.6278551970867214</v>
      </c>
    </row>
    <row r="14" spans="1:30" x14ac:dyDescent="0.55000000000000004">
      <c r="B14" s="100">
        <v>0.6</v>
      </c>
      <c r="C14" s="79">
        <f>'Subcli Mast CALC (0.1 SCS)'!E19</f>
        <v>0</v>
      </c>
      <c r="D14" s="101">
        <f>'Subcli Mast CALC (0.1 SCS)'!M19</f>
        <v>4.1730192860377473</v>
      </c>
      <c r="E14" s="101">
        <f>'Clin Mast CALC (0.1 SCS)'!M20</f>
        <v>66.654991860918201</v>
      </c>
      <c r="F14" s="101">
        <f>IF('Costs and antib use 0.1 SCS'!C14=0,0,' DATA - Farm inputs'!$C$60)</f>
        <v>0</v>
      </c>
      <c r="G14" s="101">
        <f>IF(' DATA - Farm inputs'!$C$49="Yes",' DATA - Farm inputs'!$C$53,0)</f>
        <v>8.25</v>
      </c>
      <c r="H14" s="101">
        <f t="shared" si="0"/>
        <v>8.25</v>
      </c>
      <c r="I14" s="79">
        <f>'Subcli Mast CALC (0.1 SCS)'!F19</f>
        <v>4</v>
      </c>
      <c r="J14" s="79"/>
      <c r="K14" s="102">
        <f t="shared" si="1"/>
        <v>79.078011146955944</v>
      </c>
      <c r="L14" s="101">
        <f t="shared" si="2"/>
        <v>316.31204458782378</v>
      </c>
      <c r="M14" s="71">
        <f>IF(C14=0,0,' DATA - Farm inputs'!$C$59)+('Clin Mast CALC (0.1 SCS)'!K20)/100*' DATA - Farm inputs'!$C$62</f>
        <v>0.67725047613206868</v>
      </c>
      <c r="N14" s="79">
        <f t="shared" si="3"/>
        <v>2.7090019045282747</v>
      </c>
      <c r="O14" s="103"/>
      <c r="P14" s="79">
        <f>'Subcli Mast CALC (0.1 SCS)'!E119</f>
        <v>0</v>
      </c>
      <c r="Q14" s="101">
        <f>'Subcli Mast CALC (0.1 SCS)'!M119</f>
        <v>5.7778148034037642</v>
      </c>
      <c r="R14" s="101">
        <f>'Clin Mast CALC (0.1 SCS)'!M120</f>
        <v>67.980336949503311</v>
      </c>
      <c r="S14" s="101">
        <f>IF(P14=0,0,' DATA - Farm inputs'!$C$60)</f>
        <v>0</v>
      </c>
      <c r="T14" s="101">
        <f>IF(' DATA - Farm inputs'!$C$49="Yes",' DATA - Farm inputs'!$C$53,0)</f>
        <v>8.25</v>
      </c>
      <c r="U14" s="101">
        <f t="shared" si="4"/>
        <v>8.25</v>
      </c>
      <c r="V14" s="79">
        <f>'Subcli Mast CALC (0.1 SCS)'!F119</f>
        <v>3</v>
      </c>
      <c r="W14" s="102">
        <f t="shared" si="5"/>
        <v>82.008151752907082</v>
      </c>
      <c r="X14" s="101">
        <f t="shared" si="6"/>
        <v>246.02445525872125</v>
      </c>
      <c r="Y14" s="71">
        <f>IF(P14=0,0,' DATA - Farm inputs'!$C$59)+'Clin Mast CALC (0.1 SCS)'!K120/100*' DATA - Farm inputs'!$C$62</f>
        <v>0.69071669324835716</v>
      </c>
      <c r="Z14" s="104">
        <f t="shared" si="7"/>
        <v>2.0721500797450716</v>
      </c>
    </row>
    <row r="15" spans="1:30" x14ac:dyDescent="0.55000000000000004">
      <c r="B15" s="100">
        <v>0.7</v>
      </c>
      <c r="C15" s="79">
        <f>'Subcli Mast CALC (0.1 SCS)'!E20</f>
        <v>0</v>
      </c>
      <c r="D15" s="101">
        <f>'Subcli Mast CALC (0.1 SCS)'!M20</f>
        <v>4.1999234008938116</v>
      </c>
      <c r="E15" s="101">
        <f>'Clin Mast CALC (0.1 SCS)'!M21</f>
        <v>54.315700049315147</v>
      </c>
      <c r="F15" s="101">
        <f>IF('Costs and antib use 0.1 SCS'!C15=0,0,' DATA - Farm inputs'!$C$60)</f>
        <v>0</v>
      </c>
      <c r="G15" s="101">
        <f>IF(' DATA - Farm inputs'!$C$49="Yes",' DATA - Farm inputs'!$C$53,0)</f>
        <v>8.25</v>
      </c>
      <c r="H15" s="101">
        <f t="shared" si="0"/>
        <v>8.25</v>
      </c>
      <c r="I15" s="79">
        <f>'Subcli Mast CALC (0.1 SCS)'!F20</f>
        <v>11</v>
      </c>
      <c r="J15" s="79"/>
      <c r="K15" s="102">
        <f t="shared" si="1"/>
        <v>66.765623450208949</v>
      </c>
      <c r="L15" s="101">
        <f t="shared" si="2"/>
        <v>734.42185795229864</v>
      </c>
      <c r="M15" s="71">
        <f>IF(C15=0,0,' DATA - Farm inputs'!$C$59)+('Clin Mast CALC (0.1 SCS)'!K21)/100*' DATA - Farm inputs'!$C$62</f>
        <v>0.55187665158824573</v>
      </c>
      <c r="N15" s="79">
        <f t="shared" si="3"/>
        <v>6.0706431674707027</v>
      </c>
      <c r="O15" s="103"/>
      <c r="P15" s="79">
        <f>'Subcli Mast CALC (0.1 SCS)'!E120</f>
        <v>0</v>
      </c>
      <c r="Q15" s="101">
        <f>'Subcli Mast CALC (0.1 SCS)'!M120</f>
        <v>5.8130542526826048</v>
      </c>
      <c r="R15" s="101">
        <f>'Clin Mast CALC (0.1 SCS)'!M121</f>
        <v>55.426936361711043</v>
      </c>
      <c r="S15" s="101">
        <f>IF(P15=0,0,' DATA - Farm inputs'!$C$60)</f>
        <v>0</v>
      </c>
      <c r="T15" s="101">
        <f>IF(' DATA - Farm inputs'!$C$49="Yes",' DATA - Farm inputs'!$C$53,0)</f>
        <v>8.25</v>
      </c>
      <c r="U15" s="101">
        <f t="shared" si="4"/>
        <v>8.25</v>
      </c>
      <c r="V15" s="79">
        <f>'Subcli Mast CALC (0.1 SCS)'!F120</f>
        <v>10</v>
      </c>
      <c r="W15" s="102">
        <f t="shared" si="5"/>
        <v>69.489990614393648</v>
      </c>
      <c r="X15" s="101">
        <f t="shared" si="6"/>
        <v>694.89990614393651</v>
      </c>
      <c r="Y15" s="71">
        <f>IF(P15=0,0,' DATA - Farm inputs'!$C$59)+'Clin Mast CALC (0.1 SCS)'!K121/100*' DATA - Farm inputs'!$C$62</f>
        <v>0.56316740867416226</v>
      </c>
      <c r="Z15" s="104">
        <f t="shared" si="7"/>
        <v>5.6316740867416222</v>
      </c>
    </row>
    <row r="16" spans="1:30" x14ac:dyDescent="0.55000000000000004">
      <c r="B16" s="100">
        <v>0.8</v>
      </c>
      <c r="C16" s="79">
        <f>'Subcli Mast CALC (0.1 SCS)'!E21</f>
        <v>0</v>
      </c>
      <c r="D16" s="101">
        <f>'Subcli Mast CALC (0.1 SCS)'!M21</f>
        <v>4.1347568901776093</v>
      </c>
      <c r="E16" s="101">
        <f>'Clin Mast CALC (0.1 SCS)'!M22</f>
        <v>57.078983522803078</v>
      </c>
      <c r="F16" s="101">
        <f>IF('Costs and antib use 0.1 SCS'!C16=0,0,' DATA - Farm inputs'!$C$60)</f>
        <v>0</v>
      </c>
      <c r="G16" s="101">
        <f>IF(' DATA - Farm inputs'!$C$49="Yes",' DATA - Farm inputs'!$C$53,0)</f>
        <v>8.25</v>
      </c>
      <c r="H16" s="101">
        <f t="shared" si="0"/>
        <v>8.25</v>
      </c>
      <c r="I16" s="79">
        <f>'Subcli Mast CALC (0.1 SCS)'!F21</f>
        <v>5</v>
      </c>
      <c r="J16" s="79"/>
      <c r="K16" s="102">
        <f t="shared" si="1"/>
        <v>69.463740412980684</v>
      </c>
      <c r="L16" s="101">
        <f t="shared" si="2"/>
        <v>347.31870206490339</v>
      </c>
      <c r="M16" s="71">
        <f>IF(C16=0,0,' DATA - Farm inputs'!$C$59)+('Clin Mast CALC (0.1 SCS)'!K22)/100*' DATA - Farm inputs'!$C$62</f>
        <v>0.57995309411504858</v>
      </c>
      <c r="N16" s="79">
        <f t="shared" si="3"/>
        <v>2.8997654705752431</v>
      </c>
      <c r="O16" s="103"/>
      <c r="P16" s="79">
        <f>'Subcli Mast CALC (0.1 SCS)'!E121</f>
        <v>0</v>
      </c>
      <c r="Q16" s="101">
        <f>'Subcli Mast CALC (0.1 SCS)'!M121</f>
        <v>5.7276560757895094</v>
      </c>
      <c r="R16" s="101">
        <f>'Clin Mast CALC (0.1 SCS)'!M122</f>
        <v>58.239397989635705</v>
      </c>
      <c r="S16" s="101">
        <f>IF(P16=0,0,' DATA - Farm inputs'!$C$60)</f>
        <v>0</v>
      </c>
      <c r="T16" s="101">
        <f>IF(' DATA - Farm inputs'!$C$49="Yes",' DATA - Farm inputs'!$C$53,0)</f>
        <v>8.25</v>
      </c>
      <c r="U16" s="101">
        <f t="shared" si="4"/>
        <v>8.25</v>
      </c>
      <c r="V16" s="79">
        <f>'Subcli Mast CALC (0.1 SCS)'!F121</f>
        <v>3</v>
      </c>
      <c r="W16" s="102">
        <f t="shared" si="5"/>
        <v>72.217054065425216</v>
      </c>
      <c r="X16" s="101">
        <f t="shared" si="6"/>
        <v>216.65116219627566</v>
      </c>
      <c r="Y16" s="71">
        <f>IF(P16=0,0,' DATA - Farm inputs'!$C$59)+'Clin Mast CALC (0.1 SCS)'!K122/100*' DATA - Farm inputs'!$C$62</f>
        <v>0.59174352763295779</v>
      </c>
      <c r="Z16" s="104">
        <f t="shared" si="7"/>
        <v>1.7752305828988733</v>
      </c>
    </row>
    <row r="17" spans="2:26" x14ac:dyDescent="0.55000000000000004">
      <c r="B17" s="100">
        <v>0.9</v>
      </c>
      <c r="C17" s="79">
        <f>'Subcli Mast CALC (0.1 SCS)'!E22</f>
        <v>0</v>
      </c>
      <c r="D17" s="101">
        <f>'Subcli Mast CALC (0.1 SCS)'!M22</f>
        <v>3.9906210632215249</v>
      </c>
      <c r="E17" s="101">
        <f>'Clin Mast CALC (0.1 SCS)'!M23</f>
        <v>55.69609428910293</v>
      </c>
      <c r="F17" s="101">
        <f>IF('Costs and antib use 0.1 SCS'!C17=0,0,' DATA - Farm inputs'!$C$60)</f>
        <v>0</v>
      </c>
      <c r="G17" s="101">
        <f>IF(' DATA - Farm inputs'!$C$49="Yes",' DATA - Farm inputs'!$C$53,0)</f>
        <v>8.25</v>
      </c>
      <c r="H17" s="101">
        <f t="shared" si="0"/>
        <v>8.25</v>
      </c>
      <c r="I17" s="79">
        <f>'Subcli Mast CALC (0.1 SCS)'!F22</f>
        <v>8</v>
      </c>
      <c r="J17" s="79"/>
      <c r="K17" s="102">
        <f t="shared" si="1"/>
        <v>67.936715352324455</v>
      </c>
      <c r="L17" s="101">
        <f t="shared" si="2"/>
        <v>543.49372281859564</v>
      </c>
      <c r="M17" s="71">
        <f>IF(C17=0,0,' DATA - Farm inputs'!$C$59)+('Clin Mast CALC (0.1 SCS)'!K23)/100*' DATA - Farm inputs'!$C$62</f>
        <v>0.56590219761331984</v>
      </c>
      <c r="N17" s="79">
        <f t="shared" si="3"/>
        <v>4.5272175809065587</v>
      </c>
      <c r="O17" s="103"/>
      <c r="P17" s="79">
        <f>'Subcli Mast CALC (0.1 SCS)'!E122</f>
        <v>0</v>
      </c>
      <c r="Q17" s="101">
        <f>'Subcli Mast CALC (0.1 SCS)'!M122</f>
        <v>5.5382621325235828</v>
      </c>
      <c r="R17" s="101">
        <f>'Clin Mast CALC (0.1 SCS)'!M123</f>
        <v>56.831986272267599</v>
      </c>
      <c r="S17" s="101">
        <f>IF(P17=0,0,' DATA - Farm inputs'!$C$60)</f>
        <v>0</v>
      </c>
      <c r="T17" s="101">
        <f>IF(' DATA - Farm inputs'!$C$49="Yes",' DATA - Farm inputs'!$C$53,0)</f>
        <v>8.25</v>
      </c>
      <c r="U17" s="101">
        <f t="shared" si="4"/>
        <v>8.25</v>
      </c>
      <c r="V17" s="79">
        <f>'Subcli Mast CALC (0.1 SCS)'!F122</f>
        <v>6</v>
      </c>
      <c r="W17" s="102">
        <f t="shared" si="5"/>
        <v>70.620248404791184</v>
      </c>
      <c r="X17" s="101">
        <f t="shared" si="6"/>
        <v>423.72149042874707</v>
      </c>
      <c r="Y17" s="71">
        <f>IF(P17=0,0,' DATA - Farm inputs'!$C$59)+'Clin Mast CALC (0.1 SCS)'!K123/100*' DATA - Farm inputs'!$C$62</f>
        <v>0.57744346954143055</v>
      </c>
      <c r="Z17" s="104">
        <f t="shared" si="7"/>
        <v>3.4646608172485833</v>
      </c>
    </row>
    <row r="18" spans="2:26" x14ac:dyDescent="0.55000000000000004">
      <c r="B18" s="100">
        <v>1</v>
      </c>
      <c r="C18" s="79">
        <f>'Subcli Mast CALC (0.1 SCS)'!E23</f>
        <v>0</v>
      </c>
      <c r="D18" s="101">
        <f>'Subcli Mast CALC (0.1 SCS)'!M23</f>
        <v>4.1785446499416716</v>
      </c>
      <c r="E18" s="101">
        <f>'Clin Mast CALC (0.1 SCS)'!M24</f>
        <v>55.804789033012995</v>
      </c>
      <c r="F18" s="101">
        <f>IF('Costs and antib use 0.1 SCS'!C18=0,0,' DATA - Farm inputs'!$C$60)</f>
        <v>0</v>
      </c>
      <c r="G18" s="101">
        <f>IF(' DATA - Farm inputs'!$C$49="Yes",' DATA - Farm inputs'!$C$53,0)</f>
        <v>8.25</v>
      </c>
      <c r="H18" s="101">
        <f t="shared" si="0"/>
        <v>8.25</v>
      </c>
      <c r="I18" s="79">
        <f>'Subcli Mast CALC (0.1 SCS)'!F23</f>
        <v>6</v>
      </c>
      <c r="J18" s="79"/>
      <c r="K18" s="102">
        <f t="shared" si="1"/>
        <v>68.233333682954665</v>
      </c>
      <c r="L18" s="101">
        <f t="shared" si="2"/>
        <v>409.40000209772802</v>
      </c>
      <c r="M18" s="71">
        <f>IF(C18=0,0,' DATA - Farm inputs'!$C$59)+('Clin Mast CALC (0.1 SCS)'!K24)/100*' DATA - Farm inputs'!$C$62</f>
        <v>0.56700659452360291</v>
      </c>
      <c r="N18" s="79">
        <f t="shared" si="3"/>
        <v>3.4020395671416175</v>
      </c>
      <c r="O18" s="103"/>
      <c r="P18" s="79">
        <f>'Subcli Mast CALC (0.1 SCS)'!E123</f>
        <v>0</v>
      </c>
      <c r="Q18" s="101">
        <f>'Subcli Mast CALC (0.1 SCS)'!M123</f>
        <v>5.7850540047231531</v>
      </c>
      <c r="R18" s="101">
        <f>'Clin Mast CALC (0.1 SCS)'!M124</f>
        <v>56.942614919089138</v>
      </c>
      <c r="S18" s="101">
        <f>IF(P18=0,0,' DATA - Farm inputs'!$C$60)</f>
        <v>0</v>
      </c>
      <c r="T18" s="101">
        <f>IF(' DATA - Farm inputs'!$C$49="Yes",' DATA - Farm inputs'!$C$53,0)</f>
        <v>8.25</v>
      </c>
      <c r="U18" s="101">
        <f t="shared" si="4"/>
        <v>8.25</v>
      </c>
      <c r="V18" s="79">
        <f>'Subcli Mast CALC (0.1 SCS)'!F123</f>
        <v>1</v>
      </c>
      <c r="W18" s="102">
        <f t="shared" si="5"/>
        <v>70.977668923812288</v>
      </c>
      <c r="X18" s="101">
        <f t="shared" si="6"/>
        <v>70.977668923812288</v>
      </c>
      <c r="Y18" s="71">
        <f>IF(P18=0,0,' DATA - Farm inputs'!$C$59)+'Clin Mast CALC (0.1 SCS)'!K124/100*' DATA - Farm inputs'!$C$62</f>
        <v>0.57856751594278744</v>
      </c>
      <c r="Z18" s="104">
        <f t="shared" si="7"/>
        <v>0.57856751594278744</v>
      </c>
    </row>
    <row r="19" spans="2:26" x14ac:dyDescent="0.55000000000000004">
      <c r="B19" s="100">
        <v>1.1000000000000001</v>
      </c>
      <c r="C19" s="79">
        <f>'Subcli Mast CALC (0.1 SCS)'!E24</f>
        <v>0</v>
      </c>
      <c r="D19" s="101">
        <f>'Subcli Mast CALC (0.1 SCS)'!M24</f>
        <v>3.9525017034905612</v>
      </c>
      <c r="E19" s="101">
        <f>'Clin Mast CALC (0.1 SCS)'!M25</f>
        <v>51.538217098871058</v>
      </c>
      <c r="F19" s="101">
        <f>IF('Costs and antib use 0.1 SCS'!C19=0,0,' DATA - Farm inputs'!$C$60)</f>
        <v>0</v>
      </c>
      <c r="G19" s="101">
        <f>IF(' DATA - Farm inputs'!$C$49="Yes",' DATA - Farm inputs'!$C$53,0)</f>
        <v>8.25</v>
      </c>
      <c r="H19" s="101">
        <f t="shared" si="0"/>
        <v>8.25</v>
      </c>
      <c r="I19" s="79">
        <f>'Subcli Mast CALC (0.1 SCS)'!F24</f>
        <v>7</v>
      </c>
      <c r="J19" s="79"/>
      <c r="K19" s="102">
        <f t="shared" si="1"/>
        <v>63.74071880236162</v>
      </c>
      <c r="L19" s="101">
        <f t="shared" si="2"/>
        <v>446.18503161653132</v>
      </c>
      <c r="M19" s="71">
        <f>IF(C19=0,0,' DATA - Farm inputs'!$C$59)+('Clin Mast CALC (0.1 SCS)'!K25)/100*' DATA - Farm inputs'!$C$62</f>
        <v>0.52365593475788519</v>
      </c>
      <c r="N19" s="79">
        <f t="shared" si="3"/>
        <v>3.6655915433051964</v>
      </c>
      <c r="O19" s="103"/>
      <c r="P19" s="79">
        <f>'Subcli Mast CALC (0.1 SCS)'!E124</f>
        <v>0</v>
      </c>
      <c r="Q19" s="101">
        <f>'Subcli Mast CALC (0.1 SCS)'!M124</f>
        <v>5.4880557150704279</v>
      </c>
      <c r="R19" s="101">
        <f>'Clin Mast CALC (0.1 SCS)'!M125</f>
        <v>52.599306565279861</v>
      </c>
      <c r="S19" s="101">
        <f>IF(P19=0,0,' DATA - Farm inputs'!$C$60)</f>
        <v>0</v>
      </c>
      <c r="T19" s="101">
        <f>IF(' DATA - Farm inputs'!$C$49="Yes",' DATA - Farm inputs'!$C$53,0)</f>
        <v>8.25</v>
      </c>
      <c r="U19" s="101">
        <f t="shared" si="4"/>
        <v>8.25</v>
      </c>
      <c r="V19" s="79">
        <f>'Subcli Mast CALC (0.1 SCS)'!F124</f>
        <v>8</v>
      </c>
      <c r="W19" s="102">
        <f t="shared" si="5"/>
        <v>66.337362280350291</v>
      </c>
      <c r="X19" s="101">
        <f t="shared" si="6"/>
        <v>530.69889824280233</v>
      </c>
      <c r="Y19" s="71">
        <f>IF(P19=0,0,' DATA - Farm inputs'!$C$59)+'Clin Mast CALC (0.1 SCS)'!K125/100*' DATA - Farm inputs'!$C$62</f>
        <v>0.53443717298597704</v>
      </c>
      <c r="Z19" s="104">
        <f t="shared" si="7"/>
        <v>4.2754973838878163</v>
      </c>
    </row>
    <row r="20" spans="2:26" x14ac:dyDescent="0.55000000000000004">
      <c r="B20" s="100">
        <v>1.2</v>
      </c>
      <c r="C20" s="79">
        <f>'Subcli Mast CALC (0.1 SCS)'!E25</f>
        <v>0</v>
      </c>
      <c r="D20" s="101">
        <f>'Subcli Mast CALC (0.1 SCS)'!M25</f>
        <v>4.2445150211199794</v>
      </c>
      <c r="E20" s="101">
        <f>'Clin Mast CALC (0.1 SCS)'!M26</f>
        <v>66.138324701928994</v>
      </c>
      <c r="F20" s="101">
        <f>IF('Costs and antib use 0.1 SCS'!C20=0,0,' DATA - Farm inputs'!$C$60)</f>
        <v>0</v>
      </c>
      <c r="G20" s="101">
        <f>IF(' DATA - Farm inputs'!$C$49="Yes",' DATA - Farm inputs'!$C$53,0)</f>
        <v>8.25</v>
      </c>
      <c r="H20" s="101">
        <f t="shared" si="0"/>
        <v>8.25</v>
      </c>
      <c r="I20" s="79">
        <f>'Subcli Mast CALC (0.1 SCS)'!F25</f>
        <v>6</v>
      </c>
      <c r="J20" s="79"/>
      <c r="K20" s="102">
        <f t="shared" si="1"/>
        <v>78.632839723048974</v>
      </c>
      <c r="L20" s="101">
        <f t="shared" si="2"/>
        <v>471.79703833829387</v>
      </c>
      <c r="M20" s="71">
        <f>IF(C20=0,0,' DATA - Farm inputs'!$C$59)+('Clin Mast CALC (0.1 SCS)'!K26)/100*' DATA - Farm inputs'!$C$62</f>
        <v>0.67200086061703923</v>
      </c>
      <c r="N20" s="79">
        <f t="shared" si="3"/>
        <v>4.0320051637022356</v>
      </c>
      <c r="O20" s="103"/>
      <c r="P20" s="79">
        <f>'Subcli Mast CALC (0.1 SCS)'!E125</f>
        <v>0</v>
      </c>
      <c r="Q20" s="101">
        <f>'Subcli Mast CALC (0.1 SCS)'!M125</f>
        <v>5.8714074390197428</v>
      </c>
      <c r="R20" s="101">
        <f>'Clin Mast CALC (0.1 SCS)'!M126</f>
        <v>67.454988566219484</v>
      </c>
      <c r="S20" s="101">
        <f>IF(P20=0,0,' DATA - Farm inputs'!$C$60)</f>
        <v>0</v>
      </c>
      <c r="T20" s="101">
        <f>IF(' DATA - Farm inputs'!$C$49="Yes",' DATA - Farm inputs'!$C$53,0)</f>
        <v>8.25</v>
      </c>
      <c r="U20" s="101">
        <f t="shared" si="4"/>
        <v>8.25</v>
      </c>
      <c r="V20" s="79">
        <f>'Subcli Mast CALC (0.1 SCS)'!F125</f>
        <v>9</v>
      </c>
      <c r="W20" s="102">
        <f t="shared" si="5"/>
        <v>81.576396005239232</v>
      </c>
      <c r="X20" s="101">
        <f t="shared" si="6"/>
        <v>734.18756404715305</v>
      </c>
      <c r="Y20" s="71">
        <f>IF(P20=0,0,' DATA - Farm inputs'!$C$59)+'Clin Mast CALC (0.1 SCS)'!K126/100*' DATA - Farm inputs'!$C$62</f>
        <v>0.68537887183722301</v>
      </c>
      <c r="Z20" s="104">
        <f t="shared" si="7"/>
        <v>6.168409846535007</v>
      </c>
    </row>
    <row r="21" spans="2:26" x14ac:dyDescent="0.55000000000000004">
      <c r="B21" s="100">
        <v>1.3</v>
      </c>
      <c r="C21" s="79">
        <f>'Subcli Mast CALC (0.1 SCS)'!E26</f>
        <v>0</v>
      </c>
      <c r="D21" s="101">
        <f>'Subcli Mast CALC (0.1 SCS)'!M26</f>
        <v>4.0855294067612302</v>
      </c>
      <c r="E21" s="101">
        <f>'Clin Mast CALC (0.1 SCS)'!M27</f>
        <v>51.203150343081631</v>
      </c>
      <c r="F21" s="101">
        <f>IF('Costs and antib use 0.1 SCS'!C21=0,0,' DATA - Farm inputs'!$C$60)</f>
        <v>0</v>
      </c>
      <c r="G21" s="101">
        <f>IF(' DATA - Farm inputs'!$C$49="Yes",' DATA - Farm inputs'!$C$53,0)</f>
        <v>8.25</v>
      </c>
      <c r="H21" s="101">
        <f t="shared" si="0"/>
        <v>8.25</v>
      </c>
      <c r="I21" s="79">
        <f>'Subcli Mast CALC (0.1 SCS)'!F26</f>
        <v>6</v>
      </c>
      <c r="J21" s="79"/>
      <c r="K21" s="102">
        <f t="shared" si="1"/>
        <v>63.538679749842863</v>
      </c>
      <c r="L21" s="101">
        <f t="shared" si="2"/>
        <v>381.2320784990572</v>
      </c>
      <c r="M21" s="71">
        <f>IF(C21=0,0,' DATA - Farm inputs'!$C$59)+('Clin Mast CALC (0.1 SCS)'!K27)/100*' DATA - Farm inputs'!$C$62</f>
        <v>0.52025147676368255</v>
      </c>
      <c r="N21" s="79">
        <f t="shared" si="3"/>
        <v>3.1215088605820953</v>
      </c>
      <c r="O21" s="103"/>
      <c r="P21" s="79">
        <f>'Subcli Mast CALC (0.1 SCS)'!E126</f>
        <v>0</v>
      </c>
      <c r="Q21" s="101">
        <f>'Subcli Mast CALC (0.1 SCS)'!M126</f>
        <v>5.6630503747010437</v>
      </c>
      <c r="R21" s="101">
        <f>'Clin Mast CALC (0.1 SCS)'!M127</f>
        <v>52.258141718651679</v>
      </c>
      <c r="S21" s="101">
        <f>IF(P21=0,0,' DATA - Farm inputs'!$C$60)</f>
        <v>0</v>
      </c>
      <c r="T21" s="101">
        <f>IF(' DATA - Farm inputs'!$C$49="Yes",' DATA - Farm inputs'!$C$53,0)</f>
        <v>8.25</v>
      </c>
      <c r="U21" s="101">
        <f t="shared" si="4"/>
        <v>8.25</v>
      </c>
      <c r="V21" s="79">
        <f>'Subcli Mast CALC (0.1 SCS)'!F126</f>
        <v>6</v>
      </c>
      <c r="W21" s="102">
        <f t="shared" si="5"/>
        <v>66.171192093352715</v>
      </c>
      <c r="X21" s="101">
        <f t="shared" si="6"/>
        <v>397.02715256011629</v>
      </c>
      <c r="Y21" s="71">
        <f>IF(P21=0,0,' DATA - Farm inputs'!$C$59)+'Clin Mast CALC (0.1 SCS)'!K127/100*' DATA - Farm inputs'!$C$62</f>
        <v>0.53097075511737124</v>
      </c>
      <c r="Z21" s="104">
        <f t="shared" si="7"/>
        <v>3.1858245307042274</v>
      </c>
    </row>
    <row r="22" spans="2:26" x14ac:dyDescent="0.55000000000000004">
      <c r="B22" s="100">
        <v>1.4</v>
      </c>
      <c r="C22" s="79">
        <f>'Subcli Mast CALC (0.1 SCS)'!E27</f>
        <v>0</v>
      </c>
      <c r="D22" s="101">
        <f>'Subcli Mast CALC (0.1 SCS)'!M27</f>
        <v>4.1668103716459965</v>
      </c>
      <c r="E22" s="101">
        <f>'Clin Mast CALC (0.1 SCS)'!M28</f>
        <v>49.084825494383587</v>
      </c>
      <c r="F22" s="101">
        <f>IF('Costs and antib use 0.1 SCS'!C22=0,0,' DATA - Farm inputs'!$C$60)</f>
        <v>0</v>
      </c>
      <c r="G22" s="101">
        <f>IF(' DATA - Farm inputs'!$C$49="Yes",' DATA - Farm inputs'!$C$53,0)</f>
        <v>8.25</v>
      </c>
      <c r="H22" s="101">
        <f t="shared" si="0"/>
        <v>8.25</v>
      </c>
      <c r="I22" s="79">
        <f>'Subcli Mast CALC (0.1 SCS)'!F27</f>
        <v>5</v>
      </c>
      <c r="J22" s="79"/>
      <c r="K22" s="102">
        <f t="shared" si="1"/>
        <v>61.501635866029581</v>
      </c>
      <c r="L22" s="101">
        <f t="shared" si="2"/>
        <v>307.50817933014793</v>
      </c>
      <c r="M22" s="71">
        <f>IF(C22=0,0,' DATA - Farm inputs'!$C$59)+('Clin Mast CALC (0.1 SCS)'!K28)/100*' DATA - Farm inputs'!$C$62</f>
        <v>0.49872815986977836</v>
      </c>
      <c r="N22" s="79">
        <f t="shared" si="3"/>
        <v>2.493640799348892</v>
      </c>
      <c r="O22" s="103"/>
      <c r="P22" s="79">
        <f>'Subcli Mast CALC (0.1 SCS)'!E127</f>
        <v>0</v>
      </c>
      <c r="Q22" s="101">
        <f>'Subcli Mast CALC (0.1 SCS)'!M127</f>
        <v>5.7696788028423036</v>
      </c>
      <c r="R22" s="101">
        <f>'Clin Mast CALC (0.1 SCS)'!M128</f>
        <v>50.101022228018508</v>
      </c>
      <c r="S22" s="101">
        <f>IF(P22=0,0,' DATA - Farm inputs'!$C$60)</f>
        <v>0</v>
      </c>
      <c r="T22" s="101">
        <f>IF(' DATA - Farm inputs'!$C$49="Yes",' DATA - Farm inputs'!$C$53,0)</f>
        <v>8.25</v>
      </c>
      <c r="U22" s="101">
        <f t="shared" si="4"/>
        <v>8.25</v>
      </c>
      <c r="V22" s="79">
        <f>'Subcli Mast CALC (0.1 SCS)'!F127</f>
        <v>14</v>
      </c>
      <c r="W22" s="102">
        <f t="shared" si="5"/>
        <v>64.120701030860815</v>
      </c>
      <c r="X22" s="101">
        <f t="shared" si="6"/>
        <v>897.68981443205143</v>
      </c>
      <c r="Y22" s="71">
        <f>IF(P22=0,0,' DATA - Farm inputs'!$C$59)+'Clin Mast CALC (0.1 SCS)'!K128/100*' DATA - Farm inputs'!$C$62</f>
        <v>0.50905326384899929</v>
      </c>
      <c r="Z22" s="104">
        <f t="shared" si="7"/>
        <v>7.1267456938859901</v>
      </c>
    </row>
    <row r="23" spans="2:26" x14ac:dyDescent="0.55000000000000004">
      <c r="B23" s="100">
        <v>1.5</v>
      </c>
      <c r="C23" s="79">
        <f>'Subcli Mast CALC (0.1 SCS)'!E28</f>
        <v>0</v>
      </c>
      <c r="D23" s="101">
        <f>'Subcli Mast CALC (0.1 SCS)'!M28</f>
        <v>4.3188552967082394</v>
      </c>
      <c r="E23" s="101">
        <f>'Clin Mast CALC (0.1 SCS)'!M29</f>
        <v>41.607070129077094</v>
      </c>
      <c r="F23" s="101">
        <f>IF('Costs and antib use 0.1 SCS'!C23=0,0,' DATA - Farm inputs'!$C$60)</f>
        <v>0</v>
      </c>
      <c r="G23" s="101">
        <f>IF(' DATA - Farm inputs'!$C$49="Yes",' DATA - Farm inputs'!$C$53,0)</f>
        <v>8.25</v>
      </c>
      <c r="H23" s="101">
        <f t="shared" si="0"/>
        <v>8.25</v>
      </c>
      <c r="I23" s="79">
        <f>'Subcli Mast CALC (0.1 SCS)'!F28</f>
        <v>2</v>
      </c>
      <c r="J23" s="79"/>
      <c r="K23" s="102">
        <f t="shared" si="1"/>
        <v>54.175925425785337</v>
      </c>
      <c r="L23" s="101">
        <f t="shared" si="2"/>
        <v>108.35185085157067</v>
      </c>
      <c r="M23" s="71">
        <f>IF(C23=0,0,' DATA - Farm inputs'!$C$59)+('Clin Mast CALC (0.1 SCS)'!K29)/100*' DATA - Farm inputs'!$C$62</f>
        <v>0.42275015371953967</v>
      </c>
      <c r="N23" s="79">
        <f t="shared" si="3"/>
        <v>0.84550030743907933</v>
      </c>
      <c r="O23" s="103"/>
      <c r="P23" s="79">
        <f>'Subcli Mast CALC (0.1 SCS)'!E128</f>
        <v>0</v>
      </c>
      <c r="Q23" s="101">
        <f>'Subcli Mast CALC (0.1 SCS)'!M128</f>
        <v>5.968541614040956</v>
      </c>
      <c r="R23" s="101">
        <f>'Clin Mast CALC (0.1 SCS)'!M129</f>
        <v>42.48297884185633</v>
      </c>
      <c r="S23" s="101">
        <f>IF(P23=0,0,' DATA - Farm inputs'!$C$60)</f>
        <v>0</v>
      </c>
      <c r="T23" s="101">
        <f>IF(' DATA - Farm inputs'!$C$49="Yes",' DATA - Farm inputs'!$C$53,0)</f>
        <v>8.25</v>
      </c>
      <c r="U23" s="101">
        <f t="shared" si="4"/>
        <v>8.25</v>
      </c>
      <c r="V23" s="79">
        <f>'Subcli Mast CALC (0.1 SCS)'!F128</f>
        <v>5</v>
      </c>
      <c r="W23" s="102">
        <f t="shared" si="5"/>
        <v>56.701520455897288</v>
      </c>
      <c r="X23" s="101">
        <f t="shared" si="6"/>
        <v>283.50760227948643</v>
      </c>
      <c r="Y23" s="71">
        <f>IF(P23=0,0,' DATA - Farm inputs'!$C$59)+'Clin Mast CALC (0.1 SCS)'!K129/100*' DATA - Farm inputs'!$C$62</f>
        <v>0.43164985614566481</v>
      </c>
      <c r="Z23" s="104">
        <f t="shared" si="7"/>
        <v>2.1582492807283242</v>
      </c>
    </row>
    <row r="24" spans="2:26" x14ac:dyDescent="0.55000000000000004">
      <c r="B24" s="100">
        <v>1.6</v>
      </c>
      <c r="C24" s="79">
        <f>'Subcli Mast CALC (0.1 SCS)'!E29</f>
        <v>0</v>
      </c>
      <c r="D24" s="101">
        <f>'Subcli Mast CALC (0.1 SCS)'!M29</f>
        <v>4.2161104745693194</v>
      </c>
      <c r="E24" s="101">
        <f>'Clin Mast CALC (0.1 SCS)'!M30</f>
        <v>60.161836116224627</v>
      </c>
      <c r="F24" s="101">
        <f>IF('Costs and antib use 0.1 SCS'!C24=0,0,' DATA - Farm inputs'!$C$60)</f>
        <v>0</v>
      </c>
      <c r="G24" s="101">
        <f>IF(' DATA - Farm inputs'!$C$49="Yes",' DATA - Farm inputs'!$C$53,0)</f>
        <v>8.25</v>
      </c>
      <c r="H24" s="101">
        <f t="shared" si="0"/>
        <v>8.25</v>
      </c>
      <c r="I24" s="79">
        <f>'Subcli Mast CALC (0.1 SCS)'!F29</f>
        <v>4</v>
      </c>
      <c r="J24" s="79"/>
      <c r="K24" s="102">
        <f t="shared" si="1"/>
        <v>72.627946590793954</v>
      </c>
      <c r="L24" s="101">
        <f t="shared" si="2"/>
        <v>290.51178636317582</v>
      </c>
      <c r="M24" s="71">
        <f>IF(C24=0,0,' DATA - Farm inputs'!$C$59)+('Clin Mast CALC (0.1 SCS)'!K30)/100*' DATA - Farm inputs'!$C$62</f>
        <v>0.61127653034164431</v>
      </c>
      <c r="N24" s="79">
        <f t="shared" si="3"/>
        <v>2.4451061213665772</v>
      </c>
      <c r="O24" s="103"/>
      <c r="P24" s="79">
        <f>'Subcli Mast CALC (0.1 SCS)'!E129</f>
        <v>0</v>
      </c>
      <c r="Q24" s="101">
        <f>'Subcli Mast CALC (0.1 SCS)'!M129</f>
        <v>5.8342446048012038</v>
      </c>
      <c r="R24" s="101">
        <f>'Clin Mast CALC (0.1 SCS)'!M130</f>
        <v>61.376277938648421</v>
      </c>
      <c r="S24" s="101">
        <f>IF(P24=0,0,' DATA - Farm inputs'!$C$60)</f>
        <v>0</v>
      </c>
      <c r="T24" s="101">
        <f>IF(' DATA - Farm inputs'!$C$49="Yes",' DATA - Farm inputs'!$C$53,0)</f>
        <v>8.25</v>
      </c>
      <c r="U24" s="101">
        <f t="shared" si="4"/>
        <v>8.25</v>
      </c>
      <c r="V24" s="79">
        <f>'Subcli Mast CALC (0.1 SCS)'!F129</f>
        <v>6</v>
      </c>
      <c r="W24" s="102">
        <f t="shared" si="5"/>
        <v>75.460522543449628</v>
      </c>
      <c r="X24" s="101">
        <f t="shared" si="6"/>
        <v>452.76313526069777</v>
      </c>
      <c r="Y24" s="71">
        <f>IF(P24=0,0,' DATA - Farm inputs'!$C$59)+'Clin Mast CALC (0.1 SCS)'!K130/100*' DATA - Farm inputs'!$C$62</f>
        <v>0.62361591077675693</v>
      </c>
      <c r="Z24" s="104">
        <f t="shared" si="7"/>
        <v>3.7416954646605416</v>
      </c>
    </row>
    <row r="25" spans="2:26" x14ac:dyDescent="0.55000000000000004">
      <c r="B25" s="100">
        <v>1.7</v>
      </c>
      <c r="C25" s="79">
        <f>'Subcli Mast CALC (0.1 SCS)'!E30</f>
        <v>0</v>
      </c>
      <c r="D25" s="101">
        <f>'Subcli Mast CALC (0.1 SCS)'!M30</f>
        <v>4.0803072904424589</v>
      </c>
      <c r="E25" s="101">
        <f>'Clin Mast CALC (0.1 SCS)'!M31</f>
        <v>46.961652493891442</v>
      </c>
      <c r="F25" s="101">
        <f>IF('Costs and antib use 0.1 SCS'!C25=0,0,' DATA - Farm inputs'!$C$60)</f>
        <v>0</v>
      </c>
      <c r="G25" s="101">
        <f>IF(' DATA - Farm inputs'!$C$49="Yes",' DATA - Farm inputs'!$C$53,0)</f>
        <v>8.25</v>
      </c>
      <c r="H25" s="101">
        <f t="shared" si="0"/>
        <v>8.25</v>
      </c>
      <c r="I25" s="79">
        <f>'Subcli Mast CALC (0.1 SCS)'!F30</f>
        <v>5</v>
      </c>
      <c r="J25" s="79"/>
      <c r="K25" s="102">
        <f t="shared" si="1"/>
        <v>59.291959784333898</v>
      </c>
      <c r="L25" s="101">
        <f t="shared" si="2"/>
        <v>296.45979892166952</v>
      </c>
      <c r="M25" s="71">
        <f>IF(C25=0,0,' DATA - Farm inputs'!$C$59)+('Clin Mast CALC (0.1 SCS)'!K31)/100*' DATA - Farm inputs'!$C$62</f>
        <v>0.47715558315272755</v>
      </c>
      <c r="N25" s="79">
        <f t="shared" si="3"/>
        <v>2.3857779157636378</v>
      </c>
      <c r="O25" s="103"/>
      <c r="P25" s="79">
        <f>'Subcli Mast CALC (0.1 SCS)'!E130</f>
        <v>0</v>
      </c>
      <c r="Q25" s="101">
        <f>'Subcli Mast CALC (0.1 SCS)'!M130</f>
        <v>5.6561921126047201</v>
      </c>
      <c r="R25" s="101">
        <f>'Clin Mast CALC (0.1 SCS)'!M131</f>
        <v>47.938546523563225</v>
      </c>
      <c r="S25" s="101">
        <f>IF(P25=0,0,' DATA - Farm inputs'!$C$60)</f>
        <v>0</v>
      </c>
      <c r="T25" s="101">
        <f>IF(' DATA - Farm inputs'!$C$49="Yes",' DATA - Farm inputs'!$C$53,0)</f>
        <v>8.25</v>
      </c>
      <c r="U25" s="101">
        <f t="shared" si="4"/>
        <v>8.25</v>
      </c>
      <c r="V25" s="79">
        <f>'Subcli Mast CALC (0.1 SCS)'!F130</f>
        <v>7</v>
      </c>
      <c r="W25" s="102">
        <f t="shared" si="5"/>
        <v>61.844738636167946</v>
      </c>
      <c r="X25" s="101">
        <f t="shared" si="6"/>
        <v>432.91317045317561</v>
      </c>
      <c r="Y25" s="71">
        <f>IF(P25=0,0,' DATA - Farm inputs'!$C$59)+'Clin Mast CALC (0.1 SCS)'!K131/100*' DATA - Farm inputs'!$C$62</f>
        <v>0.48708135057471275</v>
      </c>
      <c r="Z25" s="104">
        <f t="shared" si="7"/>
        <v>3.4095694540229893</v>
      </c>
    </row>
    <row r="26" spans="2:26" x14ac:dyDescent="0.55000000000000004">
      <c r="B26" s="100">
        <v>1.8</v>
      </c>
      <c r="C26" s="79">
        <f>'Subcli Mast CALC (0.1 SCS)'!E31</f>
        <v>0</v>
      </c>
      <c r="D26" s="101">
        <f>'Subcli Mast CALC (0.1 SCS)'!M31</f>
        <v>4.4641654519367373</v>
      </c>
      <c r="E26" s="101">
        <f>'Clin Mast CALC (0.1 SCS)'!M32</f>
        <v>46.812367648543635</v>
      </c>
      <c r="F26" s="101">
        <f>IF('Costs and antib use 0.1 SCS'!C26=0,0,' DATA - Farm inputs'!$C$60)</f>
        <v>0</v>
      </c>
      <c r="G26" s="101">
        <f>IF(' DATA - Farm inputs'!$C$49="Yes",' DATA - Farm inputs'!$C$53,0)</f>
        <v>8.25</v>
      </c>
      <c r="H26" s="101">
        <f t="shared" si="0"/>
        <v>8.25</v>
      </c>
      <c r="I26" s="79">
        <f>'Subcli Mast CALC (0.1 SCS)'!F31</f>
        <v>4</v>
      </c>
      <c r="J26" s="79"/>
      <c r="K26" s="102">
        <f t="shared" si="1"/>
        <v>59.526533100480371</v>
      </c>
      <c r="L26" s="101">
        <f t="shared" si="2"/>
        <v>238.10613240192149</v>
      </c>
      <c r="M26" s="71">
        <f>IF(C26=0,0,' DATA - Farm inputs'!$C$59)+('Clin Mast CALC (0.1 SCS)'!K32)/100*' DATA - Farm inputs'!$C$62</f>
        <v>0.47563876903620844</v>
      </c>
      <c r="N26" s="79">
        <f t="shared" si="3"/>
        <v>1.9025550761448338</v>
      </c>
      <c r="O26" s="103"/>
      <c r="P26" s="79">
        <f>'Subcli Mast CALC (0.1 SCS)'!E131</f>
        <v>0</v>
      </c>
      <c r="Q26" s="101">
        <f>'Subcli Mast CALC (0.1 SCS)'!M131</f>
        <v>6.1578718951713789</v>
      </c>
      <c r="R26" s="101">
        <f>'Clin Mast CALC (0.1 SCS)'!M132</f>
        <v>47.786482423216363</v>
      </c>
      <c r="S26" s="101">
        <f>IF(P26=0,0,' DATA - Farm inputs'!$C$60)</f>
        <v>0</v>
      </c>
      <c r="T26" s="101">
        <f>IF(' DATA - Farm inputs'!$C$49="Yes",' DATA - Farm inputs'!$C$53,0)</f>
        <v>8.25</v>
      </c>
      <c r="U26" s="101">
        <f t="shared" si="4"/>
        <v>8.25</v>
      </c>
      <c r="V26" s="79">
        <f>'Subcli Mast CALC (0.1 SCS)'!F131</f>
        <v>8</v>
      </c>
      <c r="W26" s="102">
        <f t="shared" si="5"/>
        <v>62.194354318387738</v>
      </c>
      <c r="X26" s="101">
        <f t="shared" si="6"/>
        <v>497.5548345471019</v>
      </c>
      <c r="Y26" s="71">
        <f>IF(P26=0,0,' DATA - Farm inputs'!$C$59)+'Clin Mast CALC (0.1 SCS)'!K132/100*' DATA - Farm inputs'!$C$62</f>
        <v>0.48553629773639873</v>
      </c>
      <c r="Z26" s="104">
        <f t="shared" si="7"/>
        <v>3.8842903818911898</v>
      </c>
    </row>
    <row r="27" spans="2:26" x14ac:dyDescent="0.55000000000000004">
      <c r="B27" s="100">
        <v>1.9</v>
      </c>
      <c r="C27" s="79">
        <f>'Subcli Mast CALC (0.1 SCS)'!E32</f>
        <v>0</v>
      </c>
      <c r="D27" s="101">
        <f>'Subcli Mast CALC (0.1 SCS)'!M32</f>
        <v>4.4098789770255244</v>
      </c>
      <c r="E27" s="101">
        <f>'Clin Mast CALC (0.1 SCS)'!M33</f>
        <v>62.660442988897806</v>
      </c>
      <c r="F27" s="101">
        <f>IF('Costs and antib use 0.1 SCS'!C27=0,0,' DATA - Farm inputs'!$C$60)</f>
        <v>0</v>
      </c>
      <c r="G27" s="101">
        <f>IF(' DATA - Farm inputs'!$C$49="Yes",' DATA - Farm inputs'!$C$53,0)</f>
        <v>8.25</v>
      </c>
      <c r="H27" s="101">
        <f t="shared" si="0"/>
        <v>8.25</v>
      </c>
      <c r="I27" s="79">
        <f>'Subcli Mast CALC (0.1 SCS)'!F32</f>
        <v>3</v>
      </c>
      <c r="J27" s="79"/>
      <c r="K27" s="102">
        <f t="shared" si="1"/>
        <v>75.320321965923327</v>
      </c>
      <c r="L27" s="101">
        <f t="shared" si="2"/>
        <v>225.96096589777002</v>
      </c>
      <c r="M27" s="71">
        <f>IF(C27=0,0,' DATA - Farm inputs'!$C$59)+('Clin Mast CALC (0.1 SCS)'!K33)/100*' DATA - Farm inputs'!$C$62</f>
        <v>0.63666371661143883</v>
      </c>
      <c r="N27" s="79">
        <f t="shared" si="3"/>
        <v>1.9099911498343165</v>
      </c>
      <c r="O27" s="103"/>
      <c r="P27" s="79">
        <f>'Subcli Mast CALC (0.1 SCS)'!E132</f>
        <v>0</v>
      </c>
      <c r="Q27" s="101">
        <f>'Subcli Mast CALC (0.1 SCS)'!M132</f>
        <v>6.0872224615816499</v>
      </c>
      <c r="R27" s="101">
        <f>'Clin Mast CALC (0.1 SCS)'!M133</f>
        <v>63.918024869804647</v>
      </c>
      <c r="S27" s="101">
        <f>IF(P27=0,0,' DATA - Farm inputs'!$C$60)</f>
        <v>0</v>
      </c>
      <c r="T27" s="101">
        <f>IF(' DATA - Farm inputs'!$C$49="Yes",' DATA - Farm inputs'!$C$53,0)</f>
        <v>8.25</v>
      </c>
      <c r="U27" s="101">
        <f t="shared" si="4"/>
        <v>8.25</v>
      </c>
      <c r="V27" s="79">
        <f>'Subcli Mast CALC (0.1 SCS)'!F132</f>
        <v>10</v>
      </c>
      <c r="W27" s="102">
        <f t="shared" si="5"/>
        <v>78.255247331386286</v>
      </c>
      <c r="X27" s="101">
        <f t="shared" si="6"/>
        <v>782.55247331386283</v>
      </c>
      <c r="Y27" s="71">
        <f>IF(P27=0,0,' DATA - Farm inputs'!$C$59)+'Clin Mast CALC (0.1 SCS)'!K133/100*' DATA - Farm inputs'!$C$62</f>
        <v>0.64944142318435938</v>
      </c>
      <c r="Z27" s="104">
        <f t="shared" si="7"/>
        <v>6.494414231843594</v>
      </c>
    </row>
    <row r="28" spans="2:26" x14ac:dyDescent="0.55000000000000004">
      <c r="B28" s="100">
        <v>2</v>
      </c>
      <c r="C28" s="79">
        <f>'Subcli Mast CALC (0.1 SCS)'!E33</f>
        <v>0</v>
      </c>
      <c r="D28" s="101">
        <f>'Subcli Mast CALC (0.1 SCS)'!M33</f>
        <v>4.3206684882845474</v>
      </c>
      <c r="E28" s="101">
        <f>'Clin Mast CALC (0.1 SCS)'!M34</f>
        <v>63.635555601046143</v>
      </c>
      <c r="F28" s="101">
        <f>IF('Costs and antib use 0.1 SCS'!C28=0,0,' DATA - Farm inputs'!$C$60)</f>
        <v>0</v>
      </c>
      <c r="G28" s="101">
        <f>IF(' DATA - Farm inputs'!$C$49="Yes",' DATA - Farm inputs'!$C$53,0)</f>
        <v>8.25</v>
      </c>
      <c r="H28" s="101">
        <f t="shared" si="0"/>
        <v>8.25</v>
      </c>
      <c r="I28" s="79">
        <f>'Subcli Mast CALC (0.1 SCS)'!F33</f>
        <v>6</v>
      </c>
      <c r="J28" s="79"/>
      <c r="K28" s="102">
        <f t="shared" si="1"/>
        <v>76.206224089330689</v>
      </c>
      <c r="L28" s="101">
        <f t="shared" si="2"/>
        <v>457.23734453598422</v>
      </c>
      <c r="M28" s="71">
        <f>IF(C28=0,0,' DATA - Farm inputs'!$C$59)+('Clin Mast CALC (0.1 SCS)'!K34)/100*' DATA - Farm inputs'!$C$62</f>
        <v>0.64657138387569746</v>
      </c>
      <c r="N28" s="79">
        <f t="shared" si="3"/>
        <v>3.8794283032541848</v>
      </c>
      <c r="O28" s="103"/>
      <c r="P28" s="79">
        <f>'Subcli Mast CALC (0.1 SCS)'!E133</f>
        <v>0</v>
      </c>
      <c r="Q28" s="101">
        <f>'Subcli Mast CALC (0.1 SCS)'!M133</f>
        <v>5.9709084431638324</v>
      </c>
      <c r="R28" s="101">
        <f>'Clin Mast CALC (0.1 SCS)'!M134</f>
        <v>64.909816008222791</v>
      </c>
      <c r="S28" s="101">
        <f>IF(P28=0,0,' DATA - Farm inputs'!$C$60)</f>
        <v>0</v>
      </c>
      <c r="T28" s="101">
        <f>IF(' DATA - Farm inputs'!$C$49="Yes",' DATA - Farm inputs'!$C$53,0)</f>
        <v>8.25</v>
      </c>
      <c r="U28" s="101">
        <f t="shared" si="4"/>
        <v>8.25</v>
      </c>
      <c r="V28" s="79">
        <f>'Subcli Mast CALC (0.1 SCS)'!F133</f>
        <v>8</v>
      </c>
      <c r="W28" s="102">
        <f t="shared" si="5"/>
        <v>79.130724451386627</v>
      </c>
      <c r="X28" s="101">
        <f t="shared" si="6"/>
        <v>633.04579561109301</v>
      </c>
      <c r="Y28" s="71">
        <f>IF(P28=0,0,' DATA - Farm inputs'!$C$59)+'Clin Mast CALC (0.1 SCS)'!K134/100*' DATA - Farm inputs'!$C$62</f>
        <v>0.65951855322315378</v>
      </c>
      <c r="Z28" s="104">
        <f t="shared" si="7"/>
        <v>5.2761484257852302</v>
      </c>
    </row>
    <row r="29" spans="2:26" x14ac:dyDescent="0.55000000000000004">
      <c r="B29" s="100">
        <v>2.1</v>
      </c>
      <c r="C29" s="79">
        <f>'Subcli Mast CALC (0.1 SCS)'!E34</f>
        <v>0</v>
      </c>
      <c r="D29" s="101">
        <f>'Subcli Mast CALC (0.1 SCS)'!M34</f>
        <v>4.4383477888189411</v>
      </c>
      <c r="E29" s="101">
        <f>'Clin Mast CALC (0.1 SCS)'!M35</f>
        <v>61.837148831880491</v>
      </c>
      <c r="F29" s="101">
        <f>IF('Costs and antib use 0.1 SCS'!C29=0,0,' DATA - Farm inputs'!$C$60)</f>
        <v>0</v>
      </c>
      <c r="G29" s="101">
        <f>IF(' DATA - Farm inputs'!$C$49="Yes",' DATA - Farm inputs'!$C$53,0)</f>
        <v>8.25</v>
      </c>
      <c r="H29" s="101">
        <f t="shared" si="0"/>
        <v>8.25</v>
      </c>
      <c r="I29" s="79">
        <f>'Subcli Mast CALC (0.1 SCS)'!F34</f>
        <v>5</v>
      </c>
      <c r="J29" s="79"/>
      <c r="K29" s="102">
        <f t="shared" si="1"/>
        <v>74.525496620699428</v>
      </c>
      <c r="L29" s="101">
        <f t="shared" si="2"/>
        <v>372.62748310349713</v>
      </c>
      <c r="M29" s="71">
        <f>IF(C29=0,0,' DATA - Farm inputs'!$C$59)+('Clin Mast CALC (0.1 SCS)'!K35)/100*' DATA - Farm inputs'!$C$62</f>
        <v>0.62829860629831835</v>
      </c>
      <c r="N29" s="79">
        <f t="shared" si="3"/>
        <v>3.1414930314915916</v>
      </c>
      <c r="O29" s="103"/>
      <c r="P29" s="79">
        <f>'Subcli Mast CALC (0.1 SCS)'!E134</f>
        <v>0</v>
      </c>
      <c r="Q29" s="101">
        <f>'Subcli Mast CALC (0.1 SCS)'!M134</f>
        <v>6.1242845636426617</v>
      </c>
      <c r="R29" s="101">
        <f>'Clin Mast CALC (0.1 SCS)'!M135</f>
        <v>63.080580114809109</v>
      </c>
      <c r="S29" s="101">
        <f>IF(P29=0,0,' DATA - Farm inputs'!$C$60)</f>
        <v>0</v>
      </c>
      <c r="T29" s="101">
        <f>IF(' DATA - Farm inputs'!$C$49="Yes",' DATA - Farm inputs'!$C$53,0)</f>
        <v>8.25</v>
      </c>
      <c r="U29" s="101">
        <f t="shared" si="4"/>
        <v>8.25</v>
      </c>
      <c r="V29" s="79">
        <f>'Subcli Mast CALC (0.1 SCS)'!F134</f>
        <v>11</v>
      </c>
      <c r="W29" s="102">
        <f t="shared" si="5"/>
        <v>77.45486467845177</v>
      </c>
      <c r="X29" s="101">
        <f t="shared" si="6"/>
        <v>852.00351146296953</v>
      </c>
      <c r="Y29" s="71">
        <f>IF(P29=0,0,' DATA - Farm inputs'!$C$59)+'Clin Mast CALC (0.1 SCS)'!K135/100*' DATA - Farm inputs'!$C$62</f>
        <v>0.64093253520431936</v>
      </c>
      <c r="Z29" s="104">
        <f t="shared" si="7"/>
        <v>7.050257887247513</v>
      </c>
    </row>
    <row r="30" spans="2:26" x14ac:dyDescent="0.55000000000000004">
      <c r="B30" s="100">
        <v>2.2000000000000002</v>
      </c>
      <c r="C30" s="79">
        <f>'Subcli Mast CALC (0.1 SCS)'!E35</f>
        <v>0</v>
      </c>
      <c r="D30" s="101">
        <f>'Subcli Mast CALC (0.1 SCS)'!M35</f>
        <v>4.5659060155328746</v>
      </c>
      <c r="E30" s="101">
        <f>'Clin Mast CALC (0.1 SCS)'!M36</f>
        <v>44.142238866327666</v>
      </c>
      <c r="F30" s="101">
        <f>IF('Costs and antib use 0.1 SCS'!C30=0,0,' DATA - Farm inputs'!$C$60)</f>
        <v>0</v>
      </c>
      <c r="G30" s="101">
        <f>IF(' DATA - Farm inputs'!$C$49="Yes",' DATA - Farm inputs'!$C$53,0)</f>
        <v>8.25</v>
      </c>
      <c r="H30" s="101">
        <f t="shared" si="0"/>
        <v>8.25</v>
      </c>
      <c r="I30" s="79">
        <f>'Subcli Mast CALC (0.1 SCS)'!F35</f>
        <v>4</v>
      </c>
      <c r="J30" s="79"/>
      <c r="K30" s="102">
        <f t="shared" si="1"/>
        <v>56.958144881860541</v>
      </c>
      <c r="L30" s="101">
        <f t="shared" si="2"/>
        <v>227.83257952744216</v>
      </c>
      <c r="M30" s="71">
        <f>IF(C30=0,0,' DATA - Farm inputs'!$C$59)+('Clin Mast CALC (0.1 SCS)'!K36)/100*' DATA - Farm inputs'!$C$62</f>
        <v>0.44850882814801535</v>
      </c>
      <c r="N30" s="79">
        <f t="shared" si="3"/>
        <v>1.7940353125920614</v>
      </c>
      <c r="O30" s="103"/>
      <c r="P30" s="79">
        <f>'Subcli Mast CALC (0.1 SCS)'!E135</f>
        <v>0</v>
      </c>
      <c r="Q30" s="101">
        <f>'Subcli Mast CALC (0.1 SCS)'!M135</f>
        <v>6.290014653709795</v>
      </c>
      <c r="R30" s="101">
        <f>'Clin Mast CALC (0.1 SCS)'!M136</f>
        <v>45.066292866609906</v>
      </c>
      <c r="S30" s="101">
        <f>IF(P30=0,0,' DATA - Farm inputs'!$C$60)</f>
        <v>0</v>
      </c>
      <c r="T30" s="101">
        <f>IF(' DATA - Farm inputs'!$C$49="Yes",' DATA - Farm inputs'!$C$53,0)</f>
        <v>8.25</v>
      </c>
      <c r="U30" s="101">
        <f t="shared" si="4"/>
        <v>8.25</v>
      </c>
      <c r="V30" s="79">
        <f>'Subcli Mast CALC (0.1 SCS)'!F135</f>
        <v>15</v>
      </c>
      <c r="W30" s="102">
        <f t="shared" si="5"/>
        <v>59.606307520319703</v>
      </c>
      <c r="X30" s="101">
        <f t="shared" si="6"/>
        <v>894.09461280479559</v>
      </c>
      <c r="Y30" s="71">
        <f>IF(P30=0,0,' DATA - Farm inputs'!$C$59)+'Clin Mast CALC (0.1 SCS)'!K136/100*' DATA - Farm inputs'!$C$62</f>
        <v>0.45789771252397793</v>
      </c>
      <c r="Z30" s="104">
        <f t="shared" si="7"/>
        <v>6.8684656878596693</v>
      </c>
    </row>
    <row r="31" spans="2:26" x14ac:dyDescent="0.55000000000000004">
      <c r="B31" s="100">
        <v>2.2999999999999998</v>
      </c>
      <c r="C31" s="79">
        <f>'Subcli Mast CALC (0.1 SCS)'!E36</f>
        <v>0</v>
      </c>
      <c r="D31" s="101">
        <f>'Subcli Mast CALC (0.1 SCS)'!M36</f>
        <v>4.6630845924542035</v>
      </c>
      <c r="E31" s="101">
        <f>'Clin Mast CALC (0.1 SCS)'!M37</f>
        <v>24.513216408940401</v>
      </c>
      <c r="F31" s="101">
        <f>IF('Costs and antib use 0.1 SCS'!C31=0,0,' DATA - Farm inputs'!$C$60)</f>
        <v>0</v>
      </c>
      <c r="G31" s="101">
        <f>IF(' DATA - Farm inputs'!$C$49="Yes",' DATA - Farm inputs'!$C$53,0)</f>
        <v>8.25</v>
      </c>
      <c r="H31" s="101">
        <f t="shared" si="0"/>
        <v>8.25</v>
      </c>
      <c r="I31" s="79">
        <f>'Subcli Mast CALC (0.1 SCS)'!F36</f>
        <v>7</v>
      </c>
      <c r="J31" s="79"/>
      <c r="K31" s="102">
        <f t="shared" si="1"/>
        <v>37.426301001394606</v>
      </c>
      <c r="L31" s="101">
        <f t="shared" si="2"/>
        <v>261.98410700976223</v>
      </c>
      <c r="M31" s="71">
        <f>IF(C31=0,0,' DATA - Farm inputs'!$C$59)+('Clin Mast CALC (0.1 SCS)'!K37)/100*' DATA - Farm inputs'!$C$62</f>
        <v>0.24906742947511079</v>
      </c>
      <c r="N31" s="79">
        <f t="shared" si="3"/>
        <v>1.7434720063257756</v>
      </c>
      <c r="O31" s="103"/>
      <c r="P31" s="79">
        <f>'Subcli Mast CALC (0.1 SCS)'!E136</f>
        <v>0</v>
      </c>
      <c r="Q31" s="101">
        <f>'Subcli Mast CALC (0.1 SCS)'!M136</f>
        <v>6.4159113865681237</v>
      </c>
      <c r="R31" s="101">
        <f>'Clin Mast CALC (0.1 SCS)'!M137</f>
        <v>25.048848160818132</v>
      </c>
      <c r="S31" s="101">
        <f>IF(P31=0,0,' DATA - Farm inputs'!$C$60)</f>
        <v>0</v>
      </c>
      <c r="T31" s="101">
        <f>IF(' DATA - Farm inputs'!$C$49="Yes",' DATA - Farm inputs'!$C$53,0)</f>
        <v>8.25</v>
      </c>
      <c r="U31" s="101">
        <f t="shared" si="4"/>
        <v>8.25</v>
      </c>
      <c r="V31" s="79">
        <f>'Subcli Mast CALC (0.1 SCS)'!F136</f>
        <v>12</v>
      </c>
      <c r="W31" s="102">
        <f t="shared" si="5"/>
        <v>39.714759547386258</v>
      </c>
      <c r="X31" s="101">
        <f t="shared" si="6"/>
        <v>476.57711456863512</v>
      </c>
      <c r="Y31" s="71">
        <f>IF(P31=0,0,' DATA - Farm inputs'!$C$59)+'Clin Mast CALC (0.1 SCS)'!K137/100*' DATA - Farm inputs'!$C$62</f>
        <v>0.25450973542794286</v>
      </c>
      <c r="Z31" s="104">
        <f t="shared" si="7"/>
        <v>3.0541168251353144</v>
      </c>
    </row>
    <row r="32" spans="2:26" x14ac:dyDescent="0.55000000000000004">
      <c r="B32" s="100">
        <v>2.4</v>
      </c>
      <c r="C32" s="79">
        <f>'Subcli Mast CALC (0.1 SCS)'!E37</f>
        <v>0</v>
      </c>
      <c r="D32" s="101">
        <f>'Subcli Mast CALC (0.1 SCS)'!M37</f>
        <v>4.4169593238847362</v>
      </c>
      <c r="E32" s="101">
        <f>'Clin Mast CALC (0.1 SCS)'!M38</f>
        <v>35.276711998322938</v>
      </c>
      <c r="F32" s="101">
        <f>IF('Costs and antib use 0.1 SCS'!C32=0,0,' DATA - Farm inputs'!$C$60)</f>
        <v>0</v>
      </c>
      <c r="G32" s="101">
        <f>IF(' DATA - Farm inputs'!$C$49="Yes",' DATA - Farm inputs'!$C$53,0)</f>
        <v>8.25</v>
      </c>
      <c r="H32" s="101">
        <f t="shared" si="0"/>
        <v>8.25</v>
      </c>
      <c r="I32" s="79">
        <f>'Subcli Mast CALC (0.1 SCS)'!F37</f>
        <v>3</v>
      </c>
      <c r="J32" s="79"/>
      <c r="K32" s="102">
        <f t="shared" si="1"/>
        <v>47.943671322207678</v>
      </c>
      <c r="L32" s="101">
        <f t="shared" si="2"/>
        <v>143.83101396662303</v>
      </c>
      <c r="M32" s="71">
        <f>IF(C32=0,0,' DATA - Farm inputs'!$C$59)+('Clin Mast CALC (0.1 SCS)'!K38)/100*' DATA - Farm inputs'!$C$62</f>
        <v>0.35843031902380551</v>
      </c>
      <c r="N32" s="79">
        <f t="shared" si="3"/>
        <v>1.0752909570714166</v>
      </c>
      <c r="O32" s="103"/>
      <c r="P32" s="79">
        <f>'Subcli Mast CALC (0.1 SCS)'!E137</f>
        <v>0</v>
      </c>
      <c r="Q32" s="101">
        <f>'Subcli Mast CALC (0.1 SCS)'!M137</f>
        <v>6.096442533176428</v>
      </c>
      <c r="R32" s="101">
        <f>'Clin Mast CALC (0.1 SCS)'!M138</f>
        <v>36.029785080595758</v>
      </c>
      <c r="S32" s="101">
        <f>IF(P32=0,0,' DATA - Farm inputs'!$C$60)</f>
        <v>0</v>
      </c>
      <c r="T32" s="101">
        <f>IF(' DATA - Farm inputs'!$C$49="Yes",' DATA - Farm inputs'!$C$53,0)</f>
        <v>8.25</v>
      </c>
      <c r="U32" s="101">
        <f t="shared" si="4"/>
        <v>8.25</v>
      </c>
      <c r="V32" s="79">
        <f>'Subcli Mast CALC (0.1 SCS)'!F137</f>
        <v>13</v>
      </c>
      <c r="W32" s="102">
        <f t="shared" si="5"/>
        <v>50.376227613772187</v>
      </c>
      <c r="X32" s="101">
        <f t="shared" si="6"/>
        <v>654.89095897903849</v>
      </c>
      <c r="Y32" s="71">
        <f>IF(P32=0,0,' DATA - Farm inputs'!$C$59)+'Clin Mast CALC (0.1 SCS)'!K138/100*' DATA - Farm inputs'!$C$62</f>
        <v>0.36608194554557771</v>
      </c>
      <c r="Z32" s="104">
        <f t="shared" si="7"/>
        <v>4.7590652920925098</v>
      </c>
    </row>
    <row r="33" spans="2:26" x14ac:dyDescent="0.55000000000000004">
      <c r="B33" s="100">
        <v>2.5</v>
      </c>
      <c r="C33" s="79">
        <f>'Subcli Mast CALC (0.1 SCS)'!E38</f>
        <v>0</v>
      </c>
      <c r="D33" s="101">
        <f>'Subcli Mast CALC (0.1 SCS)'!M38</f>
        <v>4.5368798423403334</v>
      </c>
      <c r="E33" s="101">
        <f>'Clin Mast CALC (0.1 SCS)'!M39</f>
        <v>46.799988876974631</v>
      </c>
      <c r="F33" s="101">
        <f>IF('Costs and antib use 0.1 SCS'!C33=0,0,' DATA - Farm inputs'!$C$60)</f>
        <v>0</v>
      </c>
      <c r="G33" s="101">
        <f>IF(' DATA - Farm inputs'!$C$49="Yes",' DATA - Farm inputs'!$C$53,0)</f>
        <v>8.25</v>
      </c>
      <c r="H33" s="101">
        <f t="shared" si="0"/>
        <v>8.25</v>
      </c>
      <c r="I33" s="79">
        <f>'Subcli Mast CALC (0.1 SCS)'!F38</f>
        <v>6</v>
      </c>
      <c r="J33" s="79"/>
      <c r="K33" s="102">
        <f t="shared" si="1"/>
        <v>59.586868719314964</v>
      </c>
      <c r="L33" s="101">
        <f t="shared" si="2"/>
        <v>357.52121231588978</v>
      </c>
      <c r="M33" s="71">
        <f>IF(C33=0,0,' DATA - Farm inputs'!$C$59)+('Clin Mast CALC (0.1 SCS)'!K39)/100*' DATA - Farm inputs'!$C$62</f>
        <v>0.4755129940761495</v>
      </c>
      <c r="N33" s="79">
        <f t="shared" si="3"/>
        <v>2.8530779644568969</v>
      </c>
      <c r="O33" s="103"/>
      <c r="P33" s="79">
        <f>'Subcli Mast CALC (0.1 SCS)'!E138</f>
        <v>0</v>
      </c>
      <c r="Q33" s="101">
        <f>'Subcli Mast CALC (0.1 SCS)'!M138</f>
        <v>6.2523499422965365</v>
      </c>
      <c r="R33" s="101">
        <f>'Clin Mast CALC (0.1 SCS)'!M139</f>
        <v>47.773873101278937</v>
      </c>
      <c r="S33" s="101">
        <f>IF(P33=0,0,' DATA - Farm inputs'!$C$60)</f>
        <v>0</v>
      </c>
      <c r="T33" s="101">
        <f>IF(' DATA - Farm inputs'!$C$49="Yes",' DATA - Farm inputs'!$C$53,0)</f>
        <v>8.25</v>
      </c>
      <c r="U33" s="101">
        <f t="shared" si="4"/>
        <v>8.25</v>
      </c>
      <c r="V33" s="79">
        <f>'Subcli Mast CALC (0.1 SCS)'!F138</f>
        <v>10</v>
      </c>
      <c r="W33" s="102">
        <f t="shared" si="5"/>
        <v>62.27622304357547</v>
      </c>
      <c r="X33" s="101">
        <f t="shared" si="6"/>
        <v>622.76223043575465</v>
      </c>
      <c r="Y33" s="71">
        <f>IF(P33=0,0,' DATA - Farm inputs'!$C$59)+'Clin Mast CALC (0.1 SCS)'!K139/100*' DATA - Farm inputs'!$C$62</f>
        <v>0.48540818026091181</v>
      </c>
      <c r="Z33" s="104">
        <f t="shared" si="7"/>
        <v>4.8540818026091177</v>
      </c>
    </row>
    <row r="34" spans="2:26" x14ac:dyDescent="0.55000000000000004">
      <c r="B34" s="100">
        <v>2.6</v>
      </c>
      <c r="C34" s="79">
        <f>'Subcli Mast CALC (0.1 SCS)'!E39</f>
        <v>0</v>
      </c>
      <c r="D34" s="101">
        <f>'Subcli Mast CALC (0.1 SCS)'!M39</f>
        <v>4.7300228359995193</v>
      </c>
      <c r="E34" s="101">
        <f>'Clin Mast CALC (0.1 SCS)'!M40</f>
        <v>55.851309793600414</v>
      </c>
      <c r="F34" s="101">
        <f>IF('Costs and antib use 0.1 SCS'!C34=0,0,' DATA - Farm inputs'!$C$60)</f>
        <v>0</v>
      </c>
      <c r="G34" s="101">
        <f>IF(' DATA - Farm inputs'!$C$49="Yes",' DATA - Farm inputs'!$C$53,0)</f>
        <v>8.25</v>
      </c>
      <c r="H34" s="101">
        <f t="shared" si="0"/>
        <v>8.25</v>
      </c>
      <c r="I34" s="79">
        <f>'Subcli Mast CALC (0.1 SCS)'!F39</f>
        <v>5</v>
      </c>
      <c r="J34" s="79"/>
      <c r="K34" s="102">
        <f t="shared" si="1"/>
        <v>68.831332629599927</v>
      </c>
      <c r="L34" s="101">
        <f t="shared" si="2"/>
        <v>344.15666314799972</v>
      </c>
      <c r="M34" s="71">
        <f>IF(C34=0,0,' DATA - Farm inputs'!$C$59)+('Clin Mast CALC (0.1 SCS)'!K40)/100*' DATA - Farm inputs'!$C$62</f>
        <v>0.5674792704084578</v>
      </c>
      <c r="N34" s="79">
        <f t="shared" si="3"/>
        <v>2.8373963520422891</v>
      </c>
      <c r="O34" s="103"/>
      <c r="P34" s="79">
        <f>'Subcli Mast CALC (0.1 SCS)'!E139</f>
        <v>0</v>
      </c>
      <c r="Q34" s="101">
        <f>'Subcli Mast CALC (0.1 SCS)'!M139</f>
        <v>6.5024494747858297</v>
      </c>
      <c r="R34" s="101">
        <f>'Clin Mast CALC (0.1 SCS)'!M140</f>
        <v>56.989963043754763</v>
      </c>
      <c r="S34" s="101">
        <f>IF(P34=0,0,' DATA - Farm inputs'!$C$60)</f>
        <v>0</v>
      </c>
      <c r="T34" s="101">
        <f>IF(' DATA - Farm inputs'!$C$49="Yes",' DATA - Farm inputs'!$C$53,0)</f>
        <v>8.25</v>
      </c>
      <c r="U34" s="101">
        <f t="shared" si="4"/>
        <v>8.25</v>
      </c>
      <c r="V34" s="79">
        <f>'Subcli Mast CALC (0.1 SCS)'!F139</f>
        <v>10</v>
      </c>
      <c r="W34" s="102">
        <f t="shared" si="5"/>
        <v>71.74241251854059</v>
      </c>
      <c r="X34" s="101">
        <f t="shared" si="6"/>
        <v>717.42412518540596</v>
      </c>
      <c r="Y34" s="71">
        <f>IF(P34=0,0,' DATA - Farm inputs'!$C$59)+'Clin Mast CALC (0.1 SCS)'!K140/100*' DATA - Farm inputs'!$C$62</f>
        <v>0.57904859829053823</v>
      </c>
      <c r="Z34" s="104">
        <f t="shared" si="7"/>
        <v>5.7904859829053823</v>
      </c>
    </row>
    <row r="35" spans="2:26" x14ac:dyDescent="0.55000000000000004">
      <c r="B35" s="100">
        <v>2.7</v>
      </c>
      <c r="C35" s="79">
        <f>'Subcli Mast CALC (0.1 SCS)'!E40</f>
        <v>0</v>
      </c>
      <c r="D35" s="101">
        <f>'Subcli Mast CALC (0.1 SCS)'!M40</f>
        <v>4.9022275896210736</v>
      </c>
      <c r="E35" s="101">
        <f>'Clin Mast CALC (0.1 SCS)'!M41</f>
        <v>60.089298491087597</v>
      </c>
      <c r="F35" s="101">
        <f>IF('Costs and antib use 0.1 SCS'!C35=0,0,' DATA - Farm inputs'!$C$60)</f>
        <v>0</v>
      </c>
      <c r="G35" s="101">
        <f>IF(' DATA - Farm inputs'!$C$49="Yes",' DATA - Farm inputs'!$C$53,0)</f>
        <v>8.25</v>
      </c>
      <c r="H35" s="101">
        <f t="shared" si="0"/>
        <v>8.25</v>
      </c>
      <c r="I35" s="79">
        <f>'Subcli Mast CALC (0.1 SCS)'!F40</f>
        <v>5</v>
      </c>
      <c r="J35" s="79"/>
      <c r="K35" s="102">
        <f t="shared" si="1"/>
        <v>73.241526080708667</v>
      </c>
      <c r="L35" s="101">
        <f t="shared" si="2"/>
        <v>366.20763040354336</v>
      </c>
      <c r="M35" s="71">
        <f>IF(C35=0,0,' DATA - Farm inputs'!$C$59)+('Clin Mast CALC (0.1 SCS)'!K41)/100*' DATA - Farm inputs'!$C$62</f>
        <v>0.61053950915553346</v>
      </c>
      <c r="N35" s="79">
        <f t="shared" si="3"/>
        <v>3.0526975457776673</v>
      </c>
      <c r="O35" s="103"/>
      <c r="P35" s="79">
        <f>'Subcli Mast CALC (0.1 SCS)'!E140</f>
        <v>0</v>
      </c>
      <c r="Q35" s="101">
        <f>'Subcli Mast CALC (0.1 SCS)'!M140</f>
        <v>6.7243983878597797</v>
      </c>
      <c r="R35" s="101">
        <f>'Clin Mast CALC (0.1 SCS)'!M141</f>
        <v>61.302479235528317</v>
      </c>
      <c r="S35" s="101">
        <f>IF(P35=0,0,' DATA - Farm inputs'!$C$60)</f>
        <v>0</v>
      </c>
      <c r="T35" s="101">
        <f>IF(' DATA - Farm inputs'!$C$49="Yes",' DATA - Farm inputs'!$C$53,0)</f>
        <v>8.25</v>
      </c>
      <c r="U35" s="101">
        <f t="shared" si="4"/>
        <v>8.25</v>
      </c>
      <c r="V35" s="79">
        <f>'Subcli Mast CALC (0.1 SCS)'!F140</f>
        <v>20</v>
      </c>
      <c r="W35" s="102">
        <f t="shared" si="5"/>
        <v>76.276877623388103</v>
      </c>
      <c r="X35" s="101">
        <f t="shared" si="6"/>
        <v>1525.537552467762</v>
      </c>
      <c r="Y35" s="71">
        <f>IF(P35=0,0,' DATA - Farm inputs'!$C$59)+'Clin Mast CALC (0.1 SCS)'!K141/100*' DATA - Farm inputs'!$C$62</f>
        <v>0.62286607636179969</v>
      </c>
      <c r="Z35" s="104">
        <f t="shared" si="7"/>
        <v>12.457321527235994</v>
      </c>
    </row>
    <row r="36" spans="2:26" x14ac:dyDescent="0.55000000000000004">
      <c r="B36" s="100">
        <v>2.8</v>
      </c>
      <c r="C36" s="79">
        <f>'Subcli Mast CALC (0.1 SCS)'!E41</f>
        <v>0</v>
      </c>
      <c r="D36" s="101">
        <f>'Subcli Mast CALC (0.1 SCS)'!M41</f>
        <v>4.7393061582092688</v>
      </c>
      <c r="E36" s="101">
        <f>'Clin Mast CALC (0.1 SCS)'!M42</f>
        <v>54.438287076885842</v>
      </c>
      <c r="F36" s="101">
        <f>IF('Costs and antib use 0.1 SCS'!C36=0,0,' DATA - Farm inputs'!$C$60)</f>
        <v>0</v>
      </c>
      <c r="G36" s="101">
        <f>IF(' DATA - Farm inputs'!$C$49="Yes",' DATA - Farm inputs'!$C$53,0)</f>
        <v>8.25</v>
      </c>
      <c r="H36" s="101">
        <f t="shared" si="0"/>
        <v>8.25</v>
      </c>
      <c r="I36" s="79">
        <f>'Subcli Mast CALC (0.1 SCS)'!F41</f>
        <v>3</v>
      </c>
      <c r="J36" s="79"/>
      <c r="K36" s="102">
        <f t="shared" si="1"/>
        <v>67.427593235095117</v>
      </c>
      <c r="L36" s="101">
        <f t="shared" si="2"/>
        <v>202.28277970528535</v>
      </c>
      <c r="M36" s="71">
        <f>IF(C36=0,0,' DATA - Farm inputs'!$C$59)+('Clin Mast CALC (0.1 SCS)'!K42)/100*' DATA - Farm inputs'!$C$62</f>
        <v>0.55312220155340219</v>
      </c>
      <c r="N36" s="79">
        <f t="shared" si="3"/>
        <v>1.6593666046602067</v>
      </c>
      <c r="O36" s="103"/>
      <c r="P36" s="79">
        <f>'Subcli Mast CALC (0.1 SCS)'!E141</f>
        <v>0</v>
      </c>
      <c r="Q36" s="101">
        <f>'Subcli Mast CALC (0.1 SCS)'!M141</f>
        <v>6.5144393213093004</v>
      </c>
      <c r="R36" s="101">
        <f>'Clin Mast CALC (0.1 SCS)'!M142</f>
        <v>55.551720129232606</v>
      </c>
      <c r="S36" s="101">
        <f>IF(P36=0,0,' DATA - Farm inputs'!$C$60)</f>
        <v>0</v>
      </c>
      <c r="T36" s="101">
        <f>IF(' DATA - Farm inputs'!$C$49="Yes",' DATA - Farm inputs'!$C$53,0)</f>
        <v>8.25</v>
      </c>
      <c r="U36" s="101">
        <f t="shared" si="4"/>
        <v>8.25</v>
      </c>
      <c r="V36" s="79">
        <f>'Subcli Mast CALC (0.1 SCS)'!F141</f>
        <v>8</v>
      </c>
      <c r="W36" s="102">
        <f t="shared" si="5"/>
        <v>70.316159450541903</v>
      </c>
      <c r="X36" s="101">
        <f t="shared" si="6"/>
        <v>562.52927560433523</v>
      </c>
      <c r="Y36" s="71">
        <f>IF(P36=0,0,' DATA - Farm inputs'!$C$59)+'Clin Mast CALC (0.1 SCS)'!K142/100*' DATA - Farm inputs'!$C$62</f>
        <v>0.56443527869571841</v>
      </c>
      <c r="Z36" s="104">
        <f t="shared" si="7"/>
        <v>4.5154822295657473</v>
      </c>
    </row>
    <row r="37" spans="2:26" x14ac:dyDescent="0.55000000000000004">
      <c r="B37" s="100">
        <v>2.9</v>
      </c>
      <c r="C37" s="79">
        <f>'Subcli Mast CALC (0.1 SCS)'!E42</f>
        <v>0</v>
      </c>
      <c r="D37" s="101">
        <f>'Subcli Mast CALC (0.1 SCS)'!M42</f>
        <v>5.0681603097079924</v>
      </c>
      <c r="E37" s="101">
        <f>'Clin Mast CALC (0.1 SCS)'!M43</f>
        <v>74.460636316754346</v>
      </c>
      <c r="F37" s="101">
        <f>IF('Costs and antib use 0.1 SCS'!C37=0,0,' DATA - Farm inputs'!$C$60)</f>
        <v>0</v>
      </c>
      <c r="G37" s="101">
        <f>IF(' DATA - Farm inputs'!$C$49="Yes",' DATA - Farm inputs'!$C$53,0)</f>
        <v>8.25</v>
      </c>
      <c r="H37" s="101">
        <f t="shared" si="0"/>
        <v>8.25</v>
      </c>
      <c r="I37" s="79">
        <f>'Subcli Mast CALC (0.1 SCS)'!F42</f>
        <v>2</v>
      </c>
      <c r="J37" s="79"/>
      <c r="K37" s="102">
        <f t="shared" si="1"/>
        <v>87.778796626462338</v>
      </c>
      <c r="L37" s="101">
        <f t="shared" si="2"/>
        <v>175.55759325292468</v>
      </c>
      <c r="M37" s="71">
        <f>IF(C37=0,0,' DATA - Farm inputs'!$C$59)+('Clin Mast CALC (0.1 SCS)'!K43)/100*' DATA - Farm inputs'!$C$62</f>
        <v>0.75656001134682338</v>
      </c>
      <c r="N37" s="79">
        <f t="shared" si="3"/>
        <v>1.5131200226936468</v>
      </c>
      <c r="O37" s="103"/>
      <c r="P37" s="79">
        <f>'Subcli Mast CALC (0.1 SCS)'!E142</f>
        <v>0</v>
      </c>
      <c r="Q37" s="101">
        <f>'Subcli Mast CALC (0.1 SCS)'!M142</f>
        <v>6.937344182906112</v>
      </c>
      <c r="R37" s="101">
        <f>'Clin Mast CALC (0.1 SCS)'!M143</f>
        <v>75.914118438839736</v>
      </c>
      <c r="S37" s="101">
        <f>IF(P37=0,0,' DATA - Farm inputs'!$C$60)</f>
        <v>0</v>
      </c>
      <c r="T37" s="101">
        <f>IF(' DATA - Farm inputs'!$C$49="Yes",' DATA - Farm inputs'!$C$53,0)</f>
        <v>8.25</v>
      </c>
      <c r="U37" s="101">
        <f t="shared" si="4"/>
        <v>8.25</v>
      </c>
      <c r="V37" s="79">
        <f>'Subcli Mast CALC (0.1 SCS)'!F142</f>
        <v>12</v>
      </c>
      <c r="W37" s="102">
        <f t="shared" si="5"/>
        <v>91.101462621745853</v>
      </c>
      <c r="X37" s="101">
        <f t="shared" si="6"/>
        <v>1093.2175514609503</v>
      </c>
      <c r="Y37" s="71">
        <f>IF(P37=0,0,' DATA - Farm inputs'!$C$59)+'Clin Mast CALC (0.1 SCS)'!K143/100*' DATA - Farm inputs'!$C$62</f>
        <v>0.7713281694659595</v>
      </c>
      <c r="Z37" s="104">
        <f t="shared" si="7"/>
        <v>9.255938033591514</v>
      </c>
    </row>
    <row r="38" spans="2:26" x14ac:dyDescent="0.55000000000000004">
      <c r="B38" s="100">
        <v>3</v>
      </c>
      <c r="C38" s="79">
        <f>'Subcli Mast CALC (0.1 SCS)'!E43</f>
        <v>0</v>
      </c>
      <c r="D38" s="101">
        <f>'Subcli Mast CALC (0.1 SCS)'!M43</f>
        <v>5.2520893388445691</v>
      </c>
      <c r="E38" s="101">
        <f>'Clin Mast CALC (0.1 SCS)'!M44</f>
        <v>72.369461487212405</v>
      </c>
      <c r="F38" s="101">
        <f>IF('Costs and antib use 0.1 SCS'!C38=0,0,' DATA - Farm inputs'!$C$60)</f>
        <v>0</v>
      </c>
      <c r="G38" s="101">
        <f>IF(' DATA - Farm inputs'!$C$49="Yes",' DATA - Farm inputs'!$C$53,0)</f>
        <v>8.25</v>
      </c>
      <c r="H38" s="101">
        <f t="shared" si="0"/>
        <v>8.25</v>
      </c>
      <c r="I38" s="79">
        <f>'Subcli Mast CALC (0.1 SCS)'!F43</f>
        <v>2</v>
      </c>
      <c r="J38" s="79"/>
      <c r="K38" s="102">
        <f t="shared" si="1"/>
        <v>85.871550826056975</v>
      </c>
      <c r="L38" s="101">
        <f t="shared" si="2"/>
        <v>171.74310165211395</v>
      </c>
      <c r="M38" s="71">
        <f>IF(C38=0,0,' DATA - Farm inputs'!$C$59)+('Clin Mast CALC (0.1 SCS)'!K44)/100*' DATA - Farm inputs'!$C$62</f>
        <v>0.73531255321288769</v>
      </c>
      <c r="N38" s="79">
        <f t="shared" si="3"/>
        <v>1.4706251064257754</v>
      </c>
      <c r="O38" s="103"/>
      <c r="P38" s="79">
        <f>'Subcli Mast CALC (0.1 SCS)'!E143</f>
        <v>0</v>
      </c>
      <c r="Q38" s="101">
        <f>'Subcli Mast CALC (0.1 SCS)'!M143</f>
        <v>7.1723377517021545</v>
      </c>
      <c r="R38" s="101">
        <f>'Clin Mast CALC (0.1 SCS)'!M144</f>
        <v>73.78916968055043</v>
      </c>
      <c r="S38" s="101">
        <f>IF(P38=0,0,' DATA - Farm inputs'!$C$60)</f>
        <v>0</v>
      </c>
      <c r="T38" s="101">
        <f>IF(' DATA - Farm inputs'!$C$49="Yes",' DATA - Farm inputs'!$C$53,0)</f>
        <v>8.25</v>
      </c>
      <c r="U38" s="101">
        <f t="shared" si="4"/>
        <v>8.25</v>
      </c>
      <c r="V38" s="79">
        <f>'Subcli Mast CALC (0.1 SCS)'!F143</f>
        <v>14</v>
      </c>
      <c r="W38" s="102">
        <f t="shared" si="5"/>
        <v>89.211507432252589</v>
      </c>
      <c r="X38" s="101">
        <f t="shared" si="6"/>
        <v>1248.9611040515363</v>
      </c>
      <c r="Y38" s="71">
        <f>IF(P38=0,0,' DATA - Farm inputs'!$C$59)+'Clin Mast CALC (0.1 SCS)'!K144/100*' DATA - Farm inputs'!$C$62</f>
        <v>0.74973755009703746</v>
      </c>
      <c r="Z38" s="104">
        <f t="shared" si="7"/>
        <v>10.496325701358524</v>
      </c>
    </row>
    <row r="39" spans="2:26" x14ac:dyDescent="0.55000000000000004">
      <c r="B39" s="100">
        <v>3.1</v>
      </c>
      <c r="C39" s="79">
        <f>'Subcli Mast CALC (0.1 SCS)'!E44</f>
        <v>0</v>
      </c>
      <c r="D39" s="101">
        <f>'Subcli Mast CALC (0.1 SCS)'!M44</f>
        <v>5.020040252889677</v>
      </c>
      <c r="E39" s="101">
        <f>'Clin Mast CALC (0.1 SCS)'!M45</f>
        <v>70.602712663742494</v>
      </c>
      <c r="F39" s="101">
        <f>IF('Costs and antib use 0.1 SCS'!C39=0,0,' DATA - Farm inputs'!$C$60)</f>
        <v>0</v>
      </c>
      <c r="G39" s="101">
        <f>IF(' DATA - Farm inputs'!$C$49="Yes",' DATA - Farm inputs'!$C$53,0)</f>
        <v>8.25</v>
      </c>
      <c r="H39" s="101">
        <f t="shared" si="0"/>
        <v>8.25</v>
      </c>
      <c r="I39" s="79">
        <f>'Subcli Mast CALC (0.1 SCS)'!F44</f>
        <v>5</v>
      </c>
      <c r="J39" s="79"/>
      <c r="K39" s="102">
        <f t="shared" si="1"/>
        <v>83.872752916632166</v>
      </c>
      <c r="L39" s="101">
        <f t="shared" si="2"/>
        <v>419.36376458316084</v>
      </c>
      <c r="M39" s="71">
        <f>IF(C39=0,0,' DATA - Farm inputs'!$C$59)+('Clin Mast CALC (0.1 SCS)'!K45)/100*' DATA - Farm inputs'!$C$62</f>
        <v>0.71736143734751578</v>
      </c>
      <c r="N39" s="79">
        <f t="shared" si="3"/>
        <v>3.586807186737579</v>
      </c>
      <c r="O39" s="103"/>
      <c r="P39" s="79">
        <f>'Subcli Mast CALC (0.1 SCS)'!E144</f>
        <v>0</v>
      </c>
      <c r="Q39" s="101">
        <f>'Subcli Mast CALC (0.1 SCS)'!M144</f>
        <v>6.8756830005428204</v>
      </c>
      <c r="R39" s="101">
        <f>'Clin Mast CALC (0.1 SCS)'!M145</f>
        <v>71.99357031250716</v>
      </c>
      <c r="S39" s="101">
        <f>IF(P39=0,0,' DATA - Farm inputs'!$C$60)</f>
        <v>0</v>
      </c>
      <c r="T39" s="101">
        <f>IF(' DATA - Farm inputs'!$C$49="Yes",' DATA - Farm inputs'!$C$53,0)</f>
        <v>8.25</v>
      </c>
      <c r="U39" s="101">
        <f t="shared" si="4"/>
        <v>8.25</v>
      </c>
      <c r="V39" s="79">
        <f>'Subcli Mast CALC (0.1 SCS)'!F144</f>
        <v>13</v>
      </c>
      <c r="W39" s="102">
        <f t="shared" si="5"/>
        <v>87.119253313049981</v>
      </c>
      <c r="X39" s="101">
        <f t="shared" si="6"/>
        <v>1132.5502930696498</v>
      </c>
      <c r="Y39" s="71">
        <f>IF(P39=0,0,' DATA - Farm inputs'!$C$59)+'Clin Mast CALC (0.1 SCS)'!K145/100*' DATA - Farm inputs'!$C$62</f>
        <v>0.73149329722116607</v>
      </c>
      <c r="Z39" s="104">
        <f t="shared" si="7"/>
        <v>9.5094128638751592</v>
      </c>
    </row>
    <row r="40" spans="2:26" x14ac:dyDescent="0.55000000000000004">
      <c r="B40" s="100">
        <v>3.2</v>
      </c>
      <c r="C40" s="79">
        <f>'Subcli Mast CALC (0.1 SCS)'!E45</f>
        <v>0</v>
      </c>
      <c r="D40" s="101">
        <f>'Subcli Mast CALC (0.1 SCS)'!M45</f>
        <v>5.3359604534985232</v>
      </c>
      <c r="E40" s="101">
        <f>'Clin Mast CALC (0.1 SCS)'!M46</f>
        <v>67.980258039988541</v>
      </c>
      <c r="F40" s="101">
        <f>IF('Costs and antib use 0.1 SCS'!C40=0,0,' DATA - Farm inputs'!$C$60)</f>
        <v>0</v>
      </c>
      <c r="G40" s="101">
        <f>IF(' DATA - Farm inputs'!$C$49="Yes",' DATA - Farm inputs'!$C$53,0)</f>
        <v>8.25</v>
      </c>
      <c r="H40" s="101">
        <f t="shared" si="0"/>
        <v>8.25</v>
      </c>
      <c r="I40" s="79">
        <f>'Subcli Mast CALC (0.1 SCS)'!F45</f>
        <v>5</v>
      </c>
      <c r="J40" s="79"/>
      <c r="K40" s="102">
        <f t="shared" si="1"/>
        <v>81.566218493487071</v>
      </c>
      <c r="L40" s="101">
        <f t="shared" si="2"/>
        <v>407.83109246743538</v>
      </c>
      <c r="M40" s="71">
        <f>IF(C40=0,0,' DATA - Farm inputs'!$C$59)+('Clin Mast CALC (0.1 SCS)'!K46)/100*' DATA - Farm inputs'!$C$62</f>
        <v>0.69071589148535395</v>
      </c>
      <c r="N40" s="79">
        <f t="shared" si="3"/>
        <v>3.4535794574267697</v>
      </c>
      <c r="O40" s="103"/>
      <c r="P40" s="79">
        <f>'Subcli Mast CALC (0.1 SCS)'!E145</f>
        <v>0</v>
      </c>
      <c r="Q40" s="101">
        <f>'Subcli Mast CALC (0.1 SCS)'!M145</f>
        <v>7.2791305886228646</v>
      </c>
      <c r="R40" s="101">
        <f>'Clin Mast CALC (0.1 SCS)'!M146</f>
        <v>69.327757346980476</v>
      </c>
      <c r="S40" s="101">
        <f>IF(P40=0,0,' DATA - Farm inputs'!$C$60)</f>
        <v>0</v>
      </c>
      <c r="T40" s="101">
        <f>IF(' DATA - Farm inputs'!$C$49="Yes",' DATA - Farm inputs'!$C$53,0)</f>
        <v>8.25</v>
      </c>
      <c r="U40" s="101">
        <f t="shared" si="4"/>
        <v>8.25</v>
      </c>
      <c r="V40" s="79">
        <f>'Subcli Mast CALC (0.1 SCS)'!F145</f>
        <v>14</v>
      </c>
      <c r="W40" s="102">
        <f t="shared" si="5"/>
        <v>84.856887935603339</v>
      </c>
      <c r="X40" s="101">
        <f t="shared" si="6"/>
        <v>1187.9964310984467</v>
      </c>
      <c r="Y40" s="71">
        <f>IF(P40=0,0,' DATA - Farm inputs'!$C$59)+'Clin Mast CALC (0.1 SCS)'!K146/100*' DATA - Farm inputs'!$C$62</f>
        <v>0.70440720734586959</v>
      </c>
      <c r="Z40" s="104">
        <f t="shared" si="7"/>
        <v>9.8617009028421734</v>
      </c>
    </row>
    <row r="41" spans="2:26" x14ac:dyDescent="0.55000000000000004">
      <c r="B41" s="100">
        <v>3.3</v>
      </c>
      <c r="C41" s="79">
        <f>'Subcli Mast CALC (0.1 SCS)'!E46</f>
        <v>0</v>
      </c>
      <c r="D41" s="101">
        <f>'Subcli Mast CALC (0.1 SCS)'!M46</f>
        <v>5.0969348746382801</v>
      </c>
      <c r="E41" s="101">
        <f>'Clin Mast CALC (0.1 SCS)'!M47</f>
        <v>97.405118173001753</v>
      </c>
      <c r="F41" s="101">
        <f>IF('Costs and antib use 0.1 SCS'!C41=0,0,' DATA - Farm inputs'!$C$60)</f>
        <v>0</v>
      </c>
      <c r="G41" s="101">
        <f>IF(' DATA - Farm inputs'!$C$49="Yes",' DATA - Farm inputs'!$C$53,0)</f>
        <v>8.25</v>
      </c>
      <c r="H41" s="101">
        <f t="shared" si="0"/>
        <v>8.25</v>
      </c>
      <c r="I41" s="79">
        <f>'Subcli Mast CALC (0.1 SCS)'!F46</f>
        <v>1</v>
      </c>
      <c r="J41" s="79"/>
      <c r="K41" s="102">
        <f t="shared" si="1"/>
        <v>110.75205304764003</v>
      </c>
      <c r="L41" s="101">
        <f t="shared" si="2"/>
        <v>110.75205304764003</v>
      </c>
      <c r="M41" s="71">
        <f>IF(C41=0,0,' DATA - Farm inputs'!$C$59)+('Clin Mast CALC (0.1 SCS)'!K47)/100*' DATA - Farm inputs'!$C$62</f>
        <v>0.98968825617762402</v>
      </c>
      <c r="N41" s="79">
        <f t="shared" si="3"/>
        <v>0.98968825617762402</v>
      </c>
      <c r="O41" s="103"/>
      <c r="P41" s="79">
        <f>'Subcli Mast CALC (0.1 SCS)'!E146</f>
        <v>0</v>
      </c>
      <c r="Q41" s="101">
        <f>'Subcli Mast CALC (0.1 SCS)'!M146</f>
        <v>6.9741799655720902</v>
      </c>
      <c r="R41" s="101">
        <f>'Clin Mast CALC (0.1 SCS)'!M147</f>
        <v>99.202543618478146</v>
      </c>
      <c r="S41" s="101">
        <f>IF(P41=0,0,' DATA - Farm inputs'!$C$60)</f>
        <v>0</v>
      </c>
      <c r="T41" s="101">
        <f>IF(' DATA - Farm inputs'!$C$49="Yes",' DATA - Farm inputs'!$C$53,0)</f>
        <v>8.25</v>
      </c>
      <c r="U41" s="101">
        <f t="shared" si="4"/>
        <v>8.25</v>
      </c>
      <c r="V41" s="79">
        <f>'Subcli Mast CALC (0.1 SCS)'!F146</f>
        <v>17</v>
      </c>
      <c r="W41" s="102">
        <f t="shared" si="5"/>
        <v>114.42672358405024</v>
      </c>
      <c r="X41" s="101">
        <f t="shared" si="6"/>
        <v>1945.254300928854</v>
      </c>
      <c r="Y41" s="71">
        <f>IF(P41=0,0,' DATA - Farm inputs'!$C$59)+'Clin Mast CALC (0.1 SCS)'!K147/100*' DATA - Farm inputs'!$C$62</f>
        <v>1.0079510629798634</v>
      </c>
      <c r="Z41" s="104">
        <f t="shared" si="7"/>
        <v>17.135168070657677</v>
      </c>
    </row>
    <row r="42" spans="2:26" x14ac:dyDescent="0.55000000000000004">
      <c r="B42" s="100">
        <v>3.4</v>
      </c>
      <c r="C42" s="79">
        <f>'Subcli Mast CALC (0.1 SCS)'!E47</f>
        <v>0</v>
      </c>
      <c r="D42" s="101">
        <f>'Subcli Mast CALC (0.1 SCS)'!M47</f>
        <v>5.3400180724799977</v>
      </c>
      <c r="E42" s="101">
        <f>'Clin Mast CALC (0.1 SCS)'!M48</f>
        <v>122.15882217881914</v>
      </c>
      <c r="F42" s="101">
        <f>IF('Costs and antib use 0.1 SCS'!C42=0,0,' DATA - Farm inputs'!$C$60)</f>
        <v>0</v>
      </c>
      <c r="G42" s="101">
        <f>IF(' DATA - Farm inputs'!$C$49="Yes",' DATA - Farm inputs'!$C$53,0)</f>
        <v>8.25</v>
      </c>
      <c r="H42" s="101">
        <f t="shared" si="0"/>
        <v>8.25</v>
      </c>
      <c r="I42" s="79">
        <f>'Subcli Mast CALC (0.1 SCS)'!F47</f>
        <v>2</v>
      </c>
      <c r="J42" s="79"/>
      <c r="K42" s="102">
        <f t="shared" si="1"/>
        <v>135.74884025129913</v>
      </c>
      <c r="L42" s="101">
        <f t="shared" si="2"/>
        <v>271.49768050259831</v>
      </c>
      <c r="M42" s="71">
        <f>IF(C42=0,0,' DATA - Farm inputs'!$C$59)+('Clin Mast CALC (0.1 SCS)'!K48)/100*' DATA - Farm inputs'!$C$62</f>
        <v>1.2411991686529074</v>
      </c>
      <c r="N42" s="79">
        <f t="shared" si="3"/>
        <v>2.4823983373058147</v>
      </c>
      <c r="O42" s="103"/>
      <c r="P42" s="79">
        <f>'Subcli Mast CALC (0.1 SCS)'!E147</f>
        <v>0</v>
      </c>
      <c r="Q42" s="101">
        <f>'Subcli Mast CALC (0.1 SCS)'!M147</f>
        <v>7.2842913874212503</v>
      </c>
      <c r="R42" s="101">
        <f>'Clin Mast CALC (0.1 SCS)'!M148</f>
        <v>124.27270758147921</v>
      </c>
      <c r="S42" s="101">
        <f>IF(P42=0,0,' DATA - Farm inputs'!$C$60)</f>
        <v>0</v>
      </c>
      <c r="T42" s="101">
        <f>IF(' DATA - Farm inputs'!$C$49="Yes",' DATA - Farm inputs'!$C$53,0)</f>
        <v>8.25</v>
      </c>
      <c r="U42" s="101">
        <f t="shared" si="4"/>
        <v>8.25</v>
      </c>
      <c r="V42" s="79">
        <f>'Subcli Mast CALC (0.1 SCS)'!F147</f>
        <v>10</v>
      </c>
      <c r="W42" s="102">
        <f t="shared" si="5"/>
        <v>139.80699896890047</v>
      </c>
      <c r="X42" s="101">
        <f t="shared" si="6"/>
        <v>1398.0699896890046</v>
      </c>
      <c r="Y42" s="71">
        <f>IF(P42=0,0,' DATA - Farm inputs'!$C$59)+'Clin Mast CALC (0.1 SCS)'!K148/100*' DATA - Farm inputs'!$C$62</f>
        <v>1.262677378393408</v>
      </c>
      <c r="Z42" s="104">
        <f t="shared" si="7"/>
        <v>12.62677378393408</v>
      </c>
    </row>
    <row r="43" spans="2:26" x14ac:dyDescent="0.55000000000000004">
      <c r="B43" s="100">
        <v>3.5</v>
      </c>
      <c r="C43" s="79">
        <f>'Subcli Mast CALC (0.1 SCS)'!E48</f>
        <v>0</v>
      </c>
      <c r="D43" s="101">
        <f>'Subcli Mast CALC (0.1 SCS)'!M48</f>
        <v>5.5124172554317168</v>
      </c>
      <c r="E43" s="101">
        <f>'Clin Mast CALC (0.1 SCS)'!M49</f>
        <v>113.84142885102558</v>
      </c>
      <c r="F43" s="101">
        <f>IF('Costs and antib use 0.1 SCS'!C43=0,0,' DATA - Farm inputs'!$C$60)</f>
        <v>0</v>
      </c>
      <c r="G43" s="101">
        <f>IF(' DATA - Farm inputs'!$C$49="Yes",' DATA - Farm inputs'!$C$53,0)</f>
        <v>8.25</v>
      </c>
      <c r="H43" s="101">
        <f t="shared" si="0"/>
        <v>8.25</v>
      </c>
      <c r="I43" s="79">
        <f>'Subcli Mast CALC (0.1 SCS)'!F48</f>
        <v>2</v>
      </c>
      <c r="J43" s="79"/>
      <c r="K43" s="102">
        <f t="shared" si="1"/>
        <v>127.6038461064573</v>
      </c>
      <c r="L43" s="101">
        <f t="shared" si="2"/>
        <v>255.20769221291459</v>
      </c>
      <c r="M43" s="71">
        <f>IF(C43=0,0,' DATA - Farm inputs'!$C$59)+('Clin Mast CALC (0.1 SCS)'!K49)/100*' DATA - Farm inputs'!$C$62</f>
        <v>1.1566899903579109</v>
      </c>
      <c r="N43" s="79">
        <f t="shared" si="3"/>
        <v>2.3133799807158217</v>
      </c>
      <c r="O43" s="103"/>
      <c r="P43" s="79">
        <f>'Subcli Mast CALC (0.1 SCS)'!E148</f>
        <v>0</v>
      </c>
      <c r="Q43" s="101">
        <f>'Subcli Mast CALC (0.1 SCS)'!M148</f>
        <v>7.5030731184549007</v>
      </c>
      <c r="R43" s="101">
        <f>'Clin Mast CALC (0.1 SCS)'!M149</f>
        <v>115.85529274609296</v>
      </c>
      <c r="S43" s="101">
        <f>IF(P43=0,0,' DATA - Farm inputs'!$C$60)</f>
        <v>0</v>
      </c>
      <c r="T43" s="101">
        <f>IF(' DATA - Farm inputs'!$C$49="Yes",' DATA - Farm inputs'!$C$53,0)</f>
        <v>8.25</v>
      </c>
      <c r="U43" s="101">
        <f t="shared" si="4"/>
        <v>8.25</v>
      </c>
      <c r="V43" s="79">
        <f>'Subcli Mast CALC (0.1 SCS)'!F148</f>
        <v>12</v>
      </c>
      <c r="W43" s="102">
        <f t="shared" si="5"/>
        <v>131.60836586454786</v>
      </c>
      <c r="X43" s="101">
        <f t="shared" si="6"/>
        <v>1579.3003903745744</v>
      </c>
      <c r="Y43" s="71">
        <f>IF(P43=0,0,' DATA - Farm inputs'!$C$59)+'Clin Mast CALC (0.1 SCS)'!K149/100*' DATA - Farm inputs'!$C$62</f>
        <v>1.1771519279220988</v>
      </c>
      <c r="Z43" s="104">
        <f t="shared" si="7"/>
        <v>14.125823135065186</v>
      </c>
    </row>
    <row r="44" spans="2:26" x14ac:dyDescent="0.55000000000000004">
      <c r="B44" s="100">
        <v>3.6</v>
      </c>
      <c r="C44" s="79">
        <f>'Subcli Mast CALC (0.1 SCS)'!E49</f>
        <v>0</v>
      </c>
      <c r="D44" s="101">
        <f>'Subcli Mast CALC (0.1 SCS)'!M49</f>
        <v>5.7262264857575866</v>
      </c>
      <c r="E44" s="101">
        <f>'Clin Mast CALC (0.1 SCS)'!M50</f>
        <v>26.618958453794498</v>
      </c>
      <c r="F44" s="101">
        <f>IF('Costs and antib use 0.1 SCS'!C44=0,0,' DATA - Farm inputs'!$C$60)</f>
        <v>0</v>
      </c>
      <c r="G44" s="101">
        <f>IF(' DATA - Farm inputs'!$C$49="Yes",' DATA - Farm inputs'!$C$53,0)</f>
        <v>8.25</v>
      </c>
      <c r="H44" s="101">
        <f t="shared" si="0"/>
        <v>8.25</v>
      </c>
      <c r="I44" s="79">
        <f>'Subcli Mast CALC (0.1 SCS)'!F49</f>
        <v>3</v>
      </c>
      <c r="J44" s="79"/>
      <c r="K44" s="102">
        <f t="shared" si="1"/>
        <v>40.595184939552084</v>
      </c>
      <c r="L44" s="101">
        <f t="shared" si="2"/>
        <v>121.78555481865625</v>
      </c>
      <c r="M44" s="71">
        <f>IF(C44=0,0,' DATA - Farm inputs'!$C$59)+('Clin Mast CALC (0.1 SCS)'!K50)/100*' DATA - Farm inputs'!$C$62</f>
        <v>0.27046289833158405</v>
      </c>
      <c r="N44" s="79">
        <f t="shared" si="3"/>
        <v>0.81138869499475219</v>
      </c>
      <c r="O44" s="103"/>
      <c r="P44" s="79">
        <f>'Subcli Mast CALC (0.1 SCS)'!E149</f>
        <v>0</v>
      </c>
      <c r="Q44" s="101">
        <f>'Subcli Mast CALC (0.1 SCS)'!M149</f>
        <v>7.7730848312364405</v>
      </c>
      <c r="R44" s="101">
        <f>'Clin Mast CALC (0.1 SCS)'!M150</f>
        <v>27.19798101878613</v>
      </c>
      <c r="S44" s="101">
        <f>IF(P44=0,0,' DATA - Farm inputs'!$C$60)</f>
        <v>0</v>
      </c>
      <c r="T44" s="101">
        <f>IF(' DATA - Farm inputs'!$C$49="Yes",' DATA - Farm inputs'!$C$53,0)</f>
        <v>8.25</v>
      </c>
      <c r="U44" s="101">
        <f t="shared" si="4"/>
        <v>8.25</v>
      </c>
      <c r="V44" s="79">
        <f>'Subcli Mast CALC (0.1 SCS)'!F149</f>
        <v>10</v>
      </c>
      <c r="W44" s="102">
        <f t="shared" si="5"/>
        <v>43.221065850022569</v>
      </c>
      <c r="X44" s="101">
        <f t="shared" si="6"/>
        <v>432.21065850022569</v>
      </c>
      <c r="Y44" s="71">
        <f>IF(P44=0,0,' DATA - Farm inputs'!$C$59)+'Clin Mast CALC (0.1 SCS)'!K150/100*' DATA - Farm inputs'!$C$62</f>
        <v>0.27634607822379731</v>
      </c>
      <c r="Z44" s="104">
        <f t="shared" si="7"/>
        <v>2.7634607822379733</v>
      </c>
    </row>
    <row r="45" spans="2:26" x14ac:dyDescent="0.55000000000000004">
      <c r="B45" s="100">
        <v>3.7</v>
      </c>
      <c r="C45" s="79">
        <f>'Subcli Mast CALC (0.1 SCS)'!E50</f>
        <v>0</v>
      </c>
      <c r="D45" s="101">
        <f>'Subcli Mast CALC (0.1 SCS)'!M50</f>
        <v>5.4808388135190924</v>
      </c>
      <c r="E45" s="101">
        <f>'Clin Mast CALC (0.1 SCS)'!M51</f>
        <v>9.7457561955078376</v>
      </c>
      <c r="F45" s="101">
        <f>IF('Costs and antib use 0.1 SCS'!C45=0,0,' DATA - Farm inputs'!$C$60)</f>
        <v>0</v>
      </c>
      <c r="G45" s="101">
        <f>IF(' DATA - Farm inputs'!$C$49="Yes",' DATA - Farm inputs'!$C$53,0)</f>
        <v>8.25</v>
      </c>
      <c r="H45" s="101">
        <f t="shared" si="0"/>
        <v>8.25</v>
      </c>
      <c r="I45" s="79">
        <f>'Subcli Mast CALC (0.1 SCS)'!F50</f>
        <v>1</v>
      </c>
      <c r="J45" s="79"/>
      <c r="K45" s="102">
        <f t="shared" si="1"/>
        <v>23.47659500902693</v>
      </c>
      <c r="L45" s="101">
        <f t="shared" si="2"/>
        <v>23.47659500902693</v>
      </c>
      <c r="M45" s="71">
        <f>IF(C45=0,0,' DATA - Farm inputs'!$C$59)+('Clin Mast CALC (0.1 SCS)'!K51)/100*' DATA - Farm inputs'!$C$62</f>
        <v>9.9022111313837008E-2</v>
      </c>
      <c r="N45" s="79">
        <f t="shared" si="3"/>
        <v>9.9022111313837008E-2</v>
      </c>
      <c r="O45" s="103"/>
      <c r="P45" s="79">
        <f>'Subcli Mast CALC (0.1 SCS)'!E150</f>
        <v>0</v>
      </c>
      <c r="Q45" s="101">
        <f>'Subcli Mast CALC (0.1 SCS)'!M150</f>
        <v>7.4630701280399618</v>
      </c>
      <c r="R45" s="101">
        <f>'Clin Mast CALC (0.1 SCS)'!M151</f>
        <v>9.9654434592022234</v>
      </c>
      <c r="S45" s="101">
        <f>IF(P45=0,0,' DATA - Farm inputs'!$C$60)</f>
        <v>0</v>
      </c>
      <c r="T45" s="101">
        <f>IF(' DATA - Farm inputs'!$C$49="Yes",' DATA - Farm inputs'!$C$53,0)</f>
        <v>8.25</v>
      </c>
      <c r="U45" s="101">
        <f t="shared" si="4"/>
        <v>8.25</v>
      </c>
      <c r="V45" s="79">
        <f>'Subcli Mast CALC (0.1 SCS)'!F150</f>
        <v>7</v>
      </c>
      <c r="W45" s="102">
        <f t="shared" si="5"/>
        <v>25.678513587242186</v>
      </c>
      <c r="X45" s="101">
        <f t="shared" si="6"/>
        <v>179.74959511069531</v>
      </c>
      <c r="Y45" s="71">
        <f>IF(P45=0,0,' DATA - Farm inputs'!$C$59)+'Clin Mast CALC (0.1 SCS)'!K151/100*' DATA - Farm inputs'!$C$62</f>
        <v>0.10125425176998805</v>
      </c>
      <c r="Z45" s="104">
        <f t="shared" si="7"/>
        <v>0.70877976238991636</v>
      </c>
    </row>
    <row r="46" spans="2:26" x14ac:dyDescent="0.55000000000000004">
      <c r="B46" s="100">
        <v>3.8</v>
      </c>
      <c r="C46" s="79">
        <f>'Subcli Mast CALC (0.1 SCS)'!E51</f>
        <v>0</v>
      </c>
      <c r="D46" s="101">
        <f>'Subcli Mast CALC (0.1 SCS)'!M51</f>
        <v>5.9120918927501283</v>
      </c>
      <c r="E46" s="101">
        <f>'Clin Mast CALC (0.1 SCS)'!M52</f>
        <v>23.66391189702939</v>
      </c>
      <c r="F46" s="101">
        <f>IF('Costs and antib use 0.1 SCS'!C46=0,0,' DATA - Farm inputs'!$C$60)</f>
        <v>0</v>
      </c>
      <c r="G46" s="101">
        <f>IF(' DATA - Farm inputs'!$C$49="Yes",' DATA - Farm inputs'!$C$53,0)</f>
        <v>8.25</v>
      </c>
      <c r="H46" s="101">
        <f t="shared" si="0"/>
        <v>8.25</v>
      </c>
      <c r="I46" s="79">
        <f>'Subcli Mast CALC (0.1 SCS)'!F51</f>
        <v>3</v>
      </c>
      <c r="J46" s="79"/>
      <c r="K46" s="102">
        <f t="shared" si="1"/>
        <v>37.82600378977952</v>
      </c>
      <c r="L46" s="101">
        <f t="shared" si="2"/>
        <v>113.47801136933856</v>
      </c>
      <c r="M46" s="71">
        <f>IF(C46=0,0,' DATA - Farm inputs'!$C$59)+('Clin Mast CALC (0.1 SCS)'!K52)/100*' DATA - Farm inputs'!$C$62</f>
        <v>0.24043804000233071</v>
      </c>
      <c r="N46" s="79">
        <f t="shared" si="3"/>
        <v>0.72131412000699213</v>
      </c>
      <c r="O46" s="103"/>
      <c r="P46" s="79">
        <f>'Subcli Mast CALC (0.1 SCS)'!E151</f>
        <v>0</v>
      </c>
      <c r="Q46" s="101">
        <f>'Subcli Mast CALC (0.1 SCS)'!M151</f>
        <v>8.0066274084957012</v>
      </c>
      <c r="R46" s="101">
        <f>'Clin Mast CALC (0.1 SCS)'!M152</f>
        <v>24.181925687704062</v>
      </c>
      <c r="S46" s="101">
        <f>IF(P46=0,0,' DATA - Farm inputs'!$C$60)</f>
        <v>0</v>
      </c>
      <c r="T46" s="101">
        <f>IF(' DATA - Farm inputs'!$C$49="Yes",' DATA - Farm inputs'!$C$53,0)</f>
        <v>8.25</v>
      </c>
      <c r="U46" s="101">
        <f t="shared" si="4"/>
        <v>8.25</v>
      </c>
      <c r="V46" s="79">
        <f>'Subcli Mast CALC (0.1 SCS)'!F151</f>
        <v>12</v>
      </c>
      <c r="W46" s="102">
        <f t="shared" si="5"/>
        <v>40.438553096199769</v>
      </c>
      <c r="X46" s="101">
        <f t="shared" si="6"/>
        <v>485.26263715439723</v>
      </c>
      <c r="Y46" s="71">
        <f>IF(P46=0,0,' DATA - Farm inputs'!$C$59)+'Clin Mast CALC (0.1 SCS)'!K152/100*' DATA - Farm inputs'!$C$62</f>
        <v>0.24570133801772062</v>
      </c>
      <c r="Z46" s="104">
        <f t="shared" si="7"/>
        <v>2.9484160562126474</v>
      </c>
    </row>
    <row r="47" spans="2:26" x14ac:dyDescent="0.55000000000000004">
      <c r="B47" s="100">
        <v>3.9</v>
      </c>
      <c r="C47" s="79">
        <f>'Subcli Mast CALC (0.1 SCS)'!E52</f>
        <v>0</v>
      </c>
      <c r="D47" s="101">
        <f>'Subcli Mast CALC (0.1 SCS)'!M52</f>
        <v>5.5677687951621353</v>
      </c>
      <c r="E47" s="101">
        <f>'Clin Mast CALC (0.1 SCS)'!M53</f>
        <v>38.624135797047238</v>
      </c>
      <c r="F47" s="101">
        <f>IF('Costs and antib use 0.1 SCS'!C47=0,0,' DATA - Farm inputs'!$C$60)</f>
        <v>0</v>
      </c>
      <c r="G47" s="101">
        <f>IF(' DATA - Farm inputs'!$C$49="Yes",' DATA - Farm inputs'!$C$53,0)</f>
        <v>8.25</v>
      </c>
      <c r="H47" s="101">
        <f t="shared" si="0"/>
        <v>8.25</v>
      </c>
      <c r="I47" s="79">
        <f>'Subcli Mast CALC (0.1 SCS)'!F52</f>
        <v>2</v>
      </c>
      <c r="J47" s="79"/>
      <c r="K47" s="102">
        <f t="shared" si="1"/>
        <v>52.441904592209376</v>
      </c>
      <c r="L47" s="101">
        <f t="shared" si="2"/>
        <v>104.88380918441875</v>
      </c>
      <c r="M47" s="71">
        <f>IF(C47=0,0,' DATA - Farm inputs'!$C$59)+('Clin Mast CALC (0.1 SCS)'!K53)/100*' DATA - Farm inputs'!$C$62</f>
        <v>0.39244194063246529</v>
      </c>
      <c r="N47" s="79">
        <f t="shared" si="3"/>
        <v>0.78488388126493058</v>
      </c>
      <c r="O47" s="103"/>
      <c r="P47" s="79">
        <f>'Subcli Mast CALC (0.1 SCS)'!E152</f>
        <v>0</v>
      </c>
      <c r="Q47" s="101">
        <f>'Subcli Mast CALC (0.1 SCS)'!M152</f>
        <v>7.5731144349708961</v>
      </c>
      <c r="R47" s="101">
        <f>'Clin Mast CALC (0.1 SCS)'!M153</f>
        <v>39.442628572915304</v>
      </c>
      <c r="S47" s="101">
        <f>IF(P47=0,0,' DATA - Farm inputs'!$C$60)</f>
        <v>0</v>
      </c>
      <c r="T47" s="101">
        <f>IF(' DATA - Farm inputs'!$C$49="Yes",' DATA - Farm inputs'!$C$53,0)</f>
        <v>8.25</v>
      </c>
      <c r="U47" s="101">
        <f t="shared" si="4"/>
        <v>8.25</v>
      </c>
      <c r="V47" s="79">
        <f>'Subcli Mast CALC (0.1 SCS)'!F152</f>
        <v>12</v>
      </c>
      <c r="W47" s="102">
        <f t="shared" si="5"/>
        <v>55.265743007886201</v>
      </c>
      <c r="X47" s="101">
        <f t="shared" si="6"/>
        <v>663.18891609463435</v>
      </c>
      <c r="Y47" s="71">
        <f>IF(P47=0,0,' DATA - Farm inputs'!$C$59)+'Clin Mast CALC (0.1 SCS)'!K153/100*' DATA - Farm inputs'!$C$62</f>
        <v>0.40075826633728207</v>
      </c>
      <c r="Z47" s="104">
        <f t="shared" si="7"/>
        <v>4.8090991960473843</v>
      </c>
    </row>
    <row r="48" spans="2:26" x14ac:dyDescent="0.55000000000000004">
      <c r="B48" s="100">
        <v>4</v>
      </c>
      <c r="C48" s="79">
        <f>'Subcli Mast CALC (0.1 SCS)'!E53</f>
        <v>1</v>
      </c>
      <c r="D48" s="101">
        <f>'Subcli Mast CALC (0.1 SCS)'!M53</f>
        <v>3.5462870768900312</v>
      </c>
      <c r="E48" s="101">
        <f>'Clin Mast CALC (0.1 SCS)'!M54</f>
        <v>22.043421789407649</v>
      </c>
      <c r="F48" s="101">
        <f>IF('Costs and antib use 0.1 SCS'!C48=0,0,' DATA - Farm inputs'!$C$60)</f>
        <v>13.45</v>
      </c>
      <c r="G48" s="101">
        <f>IF(' DATA - Farm inputs'!$C$49="Yes",' DATA - Farm inputs'!$C$53,0)</f>
        <v>8.25</v>
      </c>
      <c r="H48" s="101">
        <f t="shared" si="0"/>
        <v>21.7</v>
      </c>
      <c r="I48" s="79">
        <f>'Subcli Mast CALC (0.1 SCS)'!F53</f>
        <v>1</v>
      </c>
      <c r="J48" s="79"/>
      <c r="K48" s="102">
        <f t="shared" si="1"/>
        <v>47.28970886629768</v>
      </c>
      <c r="L48" s="101">
        <f t="shared" si="2"/>
        <v>47.28970886629768</v>
      </c>
      <c r="M48" s="71">
        <f>IF(C48=0,0,' DATA - Farm inputs'!$C$59)+('Clin Mast CALC (0.1 SCS)'!K54)/100*' DATA - Farm inputs'!$C$62</f>
        <v>4.2239729911543149</v>
      </c>
      <c r="N48" s="79">
        <f t="shared" si="3"/>
        <v>4.2239729911543149</v>
      </c>
      <c r="O48" s="103"/>
      <c r="P48" s="79">
        <f>'Subcli Mast CALC (0.1 SCS)'!E153</f>
        <v>1</v>
      </c>
      <c r="Q48" s="101">
        <f>'Subcli Mast CALC (0.1 SCS)'!M153</f>
        <v>4.8170870022052892</v>
      </c>
      <c r="R48" s="101">
        <f>'Clin Mast CALC (0.1 SCS)'!M154</f>
        <v>22.511733329606521</v>
      </c>
      <c r="S48" s="101">
        <f>IF(P48=0,0,' DATA - Farm inputs'!$C$60)</f>
        <v>13.45</v>
      </c>
      <c r="T48" s="101">
        <f>IF(' DATA - Farm inputs'!$C$49="Yes",' DATA - Farm inputs'!$C$53,0)</f>
        <v>8.25</v>
      </c>
      <c r="U48" s="101">
        <f t="shared" si="4"/>
        <v>21.7</v>
      </c>
      <c r="V48" s="79">
        <f>'Subcli Mast CALC (0.1 SCS)'!F153</f>
        <v>8</v>
      </c>
      <c r="W48" s="102">
        <f t="shared" si="5"/>
        <v>49.028820331811808</v>
      </c>
      <c r="X48" s="101">
        <f t="shared" si="6"/>
        <v>392.23056265449446</v>
      </c>
      <c r="Y48" s="71">
        <f>IF(P48=0,0,' DATA - Farm inputs'!$C$59)+'Clin Mast CALC (0.1 SCS)'!K154/100*' DATA - Farm inputs'!$C$62</f>
        <v>4.2287312876407901</v>
      </c>
      <c r="Z48" s="104">
        <f t="shared" si="7"/>
        <v>33.829850301126321</v>
      </c>
    </row>
    <row r="49" spans="2:26" x14ac:dyDescent="0.55000000000000004">
      <c r="B49" s="100">
        <v>4.0999999999999996</v>
      </c>
      <c r="C49" s="79">
        <f>'Subcli Mast CALC (0.1 SCS)'!E54</f>
        <v>1</v>
      </c>
      <c r="D49" s="101">
        <f>'Subcli Mast CALC (0.1 SCS)'!M54</f>
        <v>3.7643384512035425</v>
      </c>
      <c r="E49" s="101">
        <f>'Clin Mast CALC (0.1 SCS)'!M55</f>
        <v>21.53596219022371</v>
      </c>
      <c r="F49" s="101">
        <f>IF('Costs and antib use 0.1 SCS'!C49=0,0,' DATA - Farm inputs'!$C$60)</f>
        <v>13.45</v>
      </c>
      <c r="G49" s="101">
        <f>IF(' DATA - Farm inputs'!$C$49="Yes",' DATA - Farm inputs'!$C$53,0)</f>
        <v>8.25</v>
      </c>
      <c r="H49" s="101">
        <f t="shared" si="0"/>
        <v>21.7</v>
      </c>
      <c r="I49" s="79">
        <f>'Subcli Mast CALC (0.1 SCS)'!F54</f>
        <v>1</v>
      </c>
      <c r="J49" s="79"/>
      <c r="K49" s="102">
        <f t="shared" si="1"/>
        <v>47.000300641427252</v>
      </c>
      <c r="L49" s="101">
        <f t="shared" si="2"/>
        <v>47.000300641427252</v>
      </c>
      <c r="M49" s="71">
        <f>IF(C49=0,0,' DATA - Farm inputs'!$C$59)+('Clin Mast CALC (0.1 SCS)'!K55)/100*' DATA - Farm inputs'!$C$62</f>
        <v>4.218816929386545</v>
      </c>
      <c r="N49" s="79">
        <f t="shared" si="3"/>
        <v>4.218816929386545</v>
      </c>
      <c r="O49" s="103"/>
      <c r="P49" s="79">
        <f>'Subcli Mast CALC (0.1 SCS)'!E154</f>
        <v>1</v>
      </c>
      <c r="Q49" s="101">
        <f>'Subcli Mast CALC (0.1 SCS)'!M154</f>
        <v>5.0908703132365165</v>
      </c>
      <c r="R49" s="101">
        <f>'Clin Mast CALC (0.1 SCS)'!M155</f>
        <v>21.994360657106707</v>
      </c>
      <c r="S49" s="101">
        <f>IF(P49=0,0,' DATA - Farm inputs'!$C$60)</f>
        <v>13.45</v>
      </c>
      <c r="T49" s="101">
        <f>IF(' DATA - Farm inputs'!$C$49="Yes",' DATA - Farm inputs'!$C$53,0)</f>
        <v>8.25</v>
      </c>
      <c r="U49" s="101">
        <f t="shared" si="4"/>
        <v>21.7</v>
      </c>
      <c r="V49" s="79">
        <f>'Subcli Mast CALC (0.1 SCS)'!F154</f>
        <v>6</v>
      </c>
      <c r="W49" s="102">
        <f t="shared" si="5"/>
        <v>48.785230970343221</v>
      </c>
      <c r="X49" s="101">
        <f t="shared" si="6"/>
        <v>292.71138582205936</v>
      </c>
      <c r="Y49" s="71">
        <f>IF(P49=0,0,' DATA - Farm inputs'!$C$59)+'Clin Mast CALC (0.1 SCS)'!K155/100*' DATA - Farm inputs'!$C$62</f>
        <v>4.2234745037300012</v>
      </c>
      <c r="Z49" s="104">
        <f t="shared" si="7"/>
        <v>25.340847022380007</v>
      </c>
    </row>
    <row r="50" spans="2:26" x14ac:dyDescent="0.55000000000000004">
      <c r="B50" s="100">
        <v>4.2</v>
      </c>
      <c r="C50" s="79">
        <f>'Subcli Mast CALC (0.1 SCS)'!E55</f>
        <v>1</v>
      </c>
      <c r="D50" s="101">
        <f>'Subcli Mast CALC (0.1 SCS)'!M55</f>
        <v>3.7161297343797224</v>
      </c>
      <c r="E50" s="101">
        <f>'Clin Mast CALC (0.1 SCS)'!M56</f>
        <v>35.675436840580225</v>
      </c>
      <c r="F50" s="101">
        <f>IF('Costs and antib use 0.1 SCS'!C50=0,0,' DATA - Farm inputs'!$C$60)</f>
        <v>13.45</v>
      </c>
      <c r="G50" s="101">
        <f>IF(' DATA - Farm inputs'!$C$49="Yes",' DATA - Farm inputs'!$C$53,0)</f>
        <v>8.25</v>
      </c>
      <c r="H50" s="101">
        <f t="shared" si="0"/>
        <v>21.7</v>
      </c>
      <c r="I50" s="79">
        <f>'Subcli Mast CALC (0.1 SCS)'!F55</f>
        <v>0</v>
      </c>
      <c r="J50" s="79"/>
      <c r="K50" s="102">
        <f t="shared" si="1"/>
        <v>61.091566574959941</v>
      </c>
      <c r="L50" s="101">
        <f t="shared" si="2"/>
        <v>0</v>
      </c>
      <c r="M50" s="71">
        <f>IF(C50=0,0,' DATA - Farm inputs'!$C$59)+('Clin Mast CALC (0.1 SCS)'!K56)/100*' DATA - Farm inputs'!$C$62</f>
        <v>4.3624815773275776</v>
      </c>
      <c r="N50" s="79">
        <f t="shared" si="3"/>
        <v>0</v>
      </c>
      <c r="O50" s="103"/>
      <c r="P50" s="79">
        <f>'Subcli Mast CALC (0.1 SCS)'!E155</f>
        <v>1</v>
      </c>
      <c r="Q50" s="101">
        <f>'Subcli Mast CALC (0.1 SCS)'!M155</f>
        <v>5.030546688305412</v>
      </c>
      <c r="R50" s="101">
        <f>'Clin Mast CALC (0.1 SCS)'!M156</f>
        <v>36.394781215560009</v>
      </c>
      <c r="S50" s="101">
        <f>IF(P50=0,0,' DATA - Farm inputs'!$C$60)</f>
        <v>13.45</v>
      </c>
      <c r="T50" s="101">
        <f>IF(' DATA - Farm inputs'!$C$49="Yes",' DATA - Farm inputs'!$C$53,0)</f>
        <v>8.25</v>
      </c>
      <c r="U50" s="101">
        <f t="shared" si="4"/>
        <v>21.7</v>
      </c>
      <c r="V50" s="79">
        <f>'Subcli Mast CALC (0.1 SCS)'!F155</f>
        <v>6</v>
      </c>
      <c r="W50" s="102">
        <f t="shared" si="5"/>
        <v>63.125327903865418</v>
      </c>
      <c r="X50" s="101">
        <f t="shared" si="6"/>
        <v>378.75196742319253</v>
      </c>
      <c r="Y50" s="71">
        <f>IF(P50=0,0,' DATA - Farm inputs'!$C$59)+'Clin Mast CALC (0.1 SCS)'!K156/100*' DATA - Farm inputs'!$C$62</f>
        <v>4.3697905020886001</v>
      </c>
      <c r="Z50" s="104">
        <f t="shared" si="7"/>
        <v>26.218743012531601</v>
      </c>
    </row>
    <row r="51" spans="2:26" x14ac:dyDescent="0.55000000000000004">
      <c r="B51" s="100">
        <v>4.3</v>
      </c>
      <c r="C51" s="79">
        <f>'Subcli Mast CALC (0.1 SCS)'!E56</f>
        <v>1</v>
      </c>
      <c r="D51" s="101">
        <f>'Subcli Mast CALC (0.1 SCS)'!M56</f>
        <v>3.7308994417615375</v>
      </c>
      <c r="E51" s="101">
        <f>'Clin Mast CALC (0.1 SCS)'!M57</f>
        <v>28.055243150152215</v>
      </c>
      <c r="F51" s="101">
        <f>IF('Costs and antib use 0.1 SCS'!C51=0,0,' DATA - Farm inputs'!$C$60)</f>
        <v>13.45</v>
      </c>
      <c r="G51" s="101">
        <f>IF(' DATA - Farm inputs'!$C$49="Yes",' DATA - Farm inputs'!$C$53,0)</f>
        <v>8.25</v>
      </c>
      <c r="H51" s="101">
        <f t="shared" si="0"/>
        <v>21.7</v>
      </c>
      <c r="I51" s="79">
        <f>'Subcli Mast CALC (0.1 SCS)'!F56</f>
        <v>0</v>
      </c>
      <c r="J51" s="79"/>
      <c r="K51" s="102">
        <f t="shared" si="1"/>
        <v>53.486142591913747</v>
      </c>
      <c r="L51" s="101">
        <f t="shared" si="2"/>
        <v>0</v>
      </c>
      <c r="M51" s="71">
        <f>IF(C51=0,0,' DATA - Farm inputs'!$C$59)+('Clin Mast CALC (0.1 SCS)'!K57)/100*' DATA - Farm inputs'!$C$62</f>
        <v>4.2850563213793151</v>
      </c>
      <c r="N51" s="79">
        <f t="shared" si="3"/>
        <v>0</v>
      </c>
      <c r="O51" s="103"/>
      <c r="P51" s="79">
        <f>'Subcli Mast CALC (0.1 SCS)'!E156</f>
        <v>1</v>
      </c>
      <c r="Q51" s="101">
        <f>'Subcli Mast CALC (0.1 SCS)'!M156</f>
        <v>5.0490404683524073</v>
      </c>
      <c r="R51" s="101">
        <f>'Clin Mast CALC (0.1 SCS)'!M157</f>
        <v>28.637888186294621</v>
      </c>
      <c r="S51" s="101">
        <f>IF(P51=0,0,' DATA - Farm inputs'!$C$60)</f>
        <v>13.45</v>
      </c>
      <c r="T51" s="101">
        <f>IF(' DATA - Farm inputs'!$C$49="Yes",' DATA - Farm inputs'!$C$53,0)</f>
        <v>8.25</v>
      </c>
      <c r="U51" s="101">
        <f t="shared" si="4"/>
        <v>21.7</v>
      </c>
      <c r="V51" s="79">
        <f>'Subcli Mast CALC (0.1 SCS)'!F156</f>
        <v>6</v>
      </c>
      <c r="W51" s="102">
        <f t="shared" si="5"/>
        <v>55.386928654647029</v>
      </c>
      <c r="X51" s="101">
        <f t="shared" si="6"/>
        <v>332.32157192788219</v>
      </c>
      <c r="Y51" s="71">
        <f>IF(P51=0,0,' DATA - Farm inputs'!$C$59)+'Clin Mast CALC (0.1 SCS)'!K157/100*' DATA - Farm inputs'!$C$62</f>
        <v>4.2909763075217908</v>
      </c>
      <c r="Z51" s="104">
        <f t="shared" si="7"/>
        <v>25.745857845130743</v>
      </c>
    </row>
    <row r="52" spans="2:26" x14ac:dyDescent="0.55000000000000004">
      <c r="B52" s="100">
        <v>4.4000000000000004</v>
      </c>
      <c r="C52" s="79">
        <f>'Subcli Mast CALC (0.1 SCS)'!E57</f>
        <v>1</v>
      </c>
      <c r="D52" s="101">
        <f>'Subcli Mast CALC (0.1 SCS)'!M57</f>
        <v>3.7516651007169317</v>
      </c>
      <c r="E52" s="101">
        <f>'Clin Mast CALC (0.1 SCS)'!M58</f>
        <v>28.477043391022242</v>
      </c>
      <c r="F52" s="101">
        <f>IF('Costs and antib use 0.1 SCS'!C52=0,0,' DATA - Farm inputs'!$C$60)</f>
        <v>13.45</v>
      </c>
      <c r="G52" s="101">
        <f>IF(' DATA - Farm inputs'!$C$49="Yes",' DATA - Farm inputs'!$C$53,0)</f>
        <v>8.25</v>
      </c>
      <c r="H52" s="101">
        <f t="shared" si="0"/>
        <v>21.7</v>
      </c>
      <c r="I52" s="79">
        <f>'Subcli Mast CALC (0.1 SCS)'!F57</f>
        <v>0</v>
      </c>
      <c r="J52" s="79"/>
      <c r="K52" s="102">
        <f t="shared" si="1"/>
        <v>53.928708491739172</v>
      </c>
      <c r="L52" s="101">
        <f t="shared" si="2"/>
        <v>0</v>
      </c>
      <c r="M52" s="71">
        <f>IF(C52=0,0,' DATA - Farm inputs'!$C$59)+('Clin Mast CALC (0.1 SCS)'!K58)/100*' DATA - Farm inputs'!$C$62</f>
        <v>4.2893420381123981</v>
      </c>
      <c r="N52" s="79">
        <f t="shared" si="3"/>
        <v>0</v>
      </c>
      <c r="O52" s="103"/>
      <c r="P52" s="79">
        <f>'Subcli Mast CALC (0.1 SCS)'!E157</f>
        <v>1</v>
      </c>
      <c r="Q52" s="101">
        <f>'Subcli Mast CALC (0.1 SCS)'!M157</f>
        <v>5.0750234620737729</v>
      </c>
      <c r="R52" s="101">
        <f>'Clin Mast CALC (0.1 SCS)'!M158</f>
        <v>29.067495352161259</v>
      </c>
      <c r="S52" s="101">
        <f>IF(P52=0,0,' DATA - Farm inputs'!$C$60)</f>
        <v>13.45</v>
      </c>
      <c r="T52" s="101">
        <f>IF(' DATA - Farm inputs'!$C$49="Yes",' DATA - Farm inputs'!$C$53,0)</f>
        <v>8.25</v>
      </c>
      <c r="U52" s="101">
        <f t="shared" si="4"/>
        <v>21.7</v>
      </c>
      <c r="V52" s="79">
        <f>'Subcli Mast CALC (0.1 SCS)'!F157</f>
        <v>2</v>
      </c>
      <c r="W52" s="102">
        <f t="shared" si="5"/>
        <v>55.842518814235035</v>
      </c>
      <c r="X52" s="101">
        <f t="shared" si="6"/>
        <v>111.68503762847007</v>
      </c>
      <c r="Y52" s="71">
        <f>IF(P52=0,0,' DATA - Farm inputs'!$C$59)+'Clin Mast CALC (0.1 SCS)'!K158/100*' DATA - Farm inputs'!$C$62</f>
        <v>4.2953413468010693</v>
      </c>
      <c r="Z52" s="104">
        <f t="shared" si="7"/>
        <v>8.5906826936021385</v>
      </c>
    </row>
    <row r="53" spans="2:26" x14ac:dyDescent="0.55000000000000004">
      <c r="B53" s="100">
        <v>4.5</v>
      </c>
      <c r="C53" s="79">
        <f>'Subcli Mast CALC (0.1 SCS)'!E58</f>
        <v>1</v>
      </c>
      <c r="D53" s="101">
        <f>'Subcli Mast CALC (0.1 SCS)'!M58</f>
        <v>3.6679160696213673</v>
      </c>
      <c r="E53" s="101">
        <f>'Clin Mast CALC (0.1 SCS)'!M59</f>
        <v>50.368593210400121</v>
      </c>
      <c r="F53" s="101">
        <f>IF('Costs and antib use 0.1 SCS'!C53=0,0,' DATA - Farm inputs'!$C$60)</f>
        <v>13.45</v>
      </c>
      <c r="G53" s="101">
        <f>IF(' DATA - Farm inputs'!$C$49="Yes",' DATA - Farm inputs'!$C$53,0)</f>
        <v>8.25</v>
      </c>
      <c r="H53" s="101">
        <f t="shared" si="0"/>
        <v>21.7</v>
      </c>
      <c r="I53" s="79">
        <f>'Subcli Mast CALC (0.1 SCS)'!F58</f>
        <v>0</v>
      </c>
      <c r="J53" s="79"/>
      <c r="K53" s="102">
        <f t="shared" si="1"/>
        <v>75.736509280021494</v>
      </c>
      <c r="L53" s="101">
        <f t="shared" si="2"/>
        <v>0</v>
      </c>
      <c r="M53" s="71">
        <f>IF(C53=0,0,' DATA - Farm inputs'!$C$59)+('Clin Mast CALC (0.1 SCS)'!K59)/100*' DATA - Farm inputs'!$C$62</f>
        <v>4.5117719285754943</v>
      </c>
      <c r="N53" s="79">
        <f t="shared" si="3"/>
        <v>0</v>
      </c>
      <c r="O53" s="103"/>
      <c r="P53" s="79">
        <f>'Subcli Mast CALC (0.1 SCS)'!E158</f>
        <v>1</v>
      </c>
      <c r="Q53" s="101">
        <f>'Subcli Mast CALC (0.1 SCS)'!M158</f>
        <v>4.9700997444651129</v>
      </c>
      <c r="R53" s="101">
        <f>'Clin Mast CALC (0.1 SCS)'!M159</f>
        <v>51.325625685124841</v>
      </c>
      <c r="S53" s="101">
        <f>IF(P53=0,0,' DATA - Farm inputs'!$C$60)</f>
        <v>13.45</v>
      </c>
      <c r="T53" s="101">
        <f>IF(' DATA - Farm inputs'!$C$49="Yes",' DATA - Farm inputs'!$C$53,0)</f>
        <v>8.25</v>
      </c>
      <c r="U53" s="101">
        <f t="shared" si="4"/>
        <v>21.7</v>
      </c>
      <c r="V53" s="79">
        <f>'Subcli Mast CALC (0.1 SCS)'!F158</f>
        <v>7</v>
      </c>
      <c r="W53" s="102">
        <f t="shared" si="5"/>
        <v>77.995725429589953</v>
      </c>
      <c r="X53" s="101">
        <f t="shared" si="6"/>
        <v>545.9700780071297</v>
      </c>
      <c r="Y53" s="71">
        <f>IF(P53=0,0,' DATA - Farm inputs'!$C$59)+'Clin Mast CALC (0.1 SCS)'!K159/100*' DATA - Farm inputs'!$C$62</f>
        <v>4.521495891943963</v>
      </c>
      <c r="Z53" s="104">
        <f t="shared" si="7"/>
        <v>31.65047124360774</v>
      </c>
    </row>
    <row r="54" spans="2:26" x14ac:dyDescent="0.55000000000000004">
      <c r="B54" s="100">
        <v>4.5999999999999996</v>
      </c>
      <c r="C54" s="79">
        <f>'Subcli Mast CALC (0.1 SCS)'!E59</f>
        <v>1</v>
      </c>
      <c r="D54" s="101">
        <f>'Subcli Mast CALC (0.1 SCS)'!M59</f>
        <v>4.059543931186762</v>
      </c>
      <c r="E54" s="101">
        <f>'Clin Mast CALC (0.1 SCS)'!M60</f>
        <v>38.683659238926985</v>
      </c>
      <c r="F54" s="101">
        <f>IF('Costs and antib use 0.1 SCS'!C54=0,0,' DATA - Farm inputs'!$C$60)</f>
        <v>13.45</v>
      </c>
      <c r="G54" s="101">
        <f>IF(' DATA - Farm inputs'!$C$49="Yes",' DATA - Farm inputs'!$C$53,0)</f>
        <v>8.25</v>
      </c>
      <c r="H54" s="101">
        <f t="shared" si="0"/>
        <v>21.7</v>
      </c>
      <c r="I54" s="79">
        <f>'Subcli Mast CALC (0.1 SCS)'!F59</f>
        <v>1</v>
      </c>
      <c r="J54" s="79"/>
      <c r="K54" s="102">
        <f t="shared" si="1"/>
        <v>64.443203170113748</v>
      </c>
      <c r="L54" s="101">
        <f t="shared" si="2"/>
        <v>64.443203170113748</v>
      </c>
      <c r="M54" s="71">
        <f>IF(C54=0,0,' DATA - Farm inputs'!$C$59)+('Clin Mast CALC (0.1 SCS)'!K60)/100*' DATA - Farm inputs'!$C$62</f>
        <v>4.3930467307348806</v>
      </c>
      <c r="N54" s="79">
        <f t="shared" si="3"/>
        <v>4.3930467307348806</v>
      </c>
      <c r="O54" s="103"/>
      <c r="P54" s="79">
        <f>'Subcli Mast CALC (0.1 SCS)'!E159</f>
        <v>1</v>
      </c>
      <c r="Q54" s="101">
        <f>'Subcli Mast CALC (0.1 SCS)'!M159</f>
        <v>5.4577270729555547</v>
      </c>
      <c r="R54" s="101">
        <f>'Clin Mast CALC (0.1 SCS)'!M160</f>
        <v>39.454440906937684</v>
      </c>
      <c r="S54" s="101">
        <f>IF(P54=0,0,' DATA - Farm inputs'!$C$60)</f>
        <v>13.45</v>
      </c>
      <c r="T54" s="101">
        <f>IF(' DATA - Farm inputs'!$C$49="Yes",' DATA - Farm inputs'!$C$53,0)</f>
        <v>8.25</v>
      </c>
      <c r="U54" s="101">
        <f t="shared" si="4"/>
        <v>21.7</v>
      </c>
      <c r="V54" s="79">
        <f>'Subcli Mast CALC (0.1 SCS)'!F159</f>
        <v>3</v>
      </c>
      <c r="W54" s="102">
        <f t="shared" si="5"/>
        <v>66.612167979893229</v>
      </c>
      <c r="X54" s="101">
        <f t="shared" si="6"/>
        <v>199.83650393967969</v>
      </c>
      <c r="Y54" s="71">
        <f>IF(P54=0,0,' DATA - Farm inputs'!$C$59)+'Clin Mast CALC (0.1 SCS)'!K160/100*' DATA - Farm inputs'!$C$62</f>
        <v>4.4008782859879867</v>
      </c>
      <c r="Z54" s="104">
        <f t="shared" si="7"/>
        <v>13.202634857963961</v>
      </c>
    </row>
    <row r="55" spans="2:26" x14ac:dyDescent="0.55000000000000004">
      <c r="B55" s="100">
        <v>4.7</v>
      </c>
      <c r="C55" s="79">
        <f>'Subcli Mast CALC (0.1 SCS)'!E60</f>
        <v>1</v>
      </c>
      <c r="D55" s="101">
        <f>'Subcli Mast CALC (0.1 SCS)'!M60</f>
        <v>4.2199342032218263</v>
      </c>
      <c r="E55" s="101">
        <f>'Clin Mast CALC (0.1 SCS)'!M61</f>
        <v>21.543362490081321</v>
      </c>
      <c r="F55" s="101">
        <f>IF('Costs and antib use 0.1 SCS'!C55=0,0,' DATA - Farm inputs'!$C$60)</f>
        <v>13.45</v>
      </c>
      <c r="G55" s="101">
        <f>IF(' DATA - Farm inputs'!$C$49="Yes",' DATA - Farm inputs'!$C$53,0)</f>
        <v>8.25</v>
      </c>
      <c r="H55" s="101">
        <f t="shared" si="0"/>
        <v>21.7</v>
      </c>
      <c r="I55" s="79">
        <f>'Subcli Mast CALC (0.1 SCS)'!F60</f>
        <v>0</v>
      </c>
      <c r="J55" s="79"/>
      <c r="K55" s="102">
        <f t="shared" si="1"/>
        <v>47.46329669330315</v>
      </c>
      <c r="L55" s="101">
        <f t="shared" si="2"/>
        <v>0</v>
      </c>
      <c r="M55" s="71">
        <f>IF(C55=0,0,' DATA - Farm inputs'!$C$59)+('Clin Mast CALC (0.1 SCS)'!K61)/100*' DATA - Farm inputs'!$C$62</f>
        <v>4.2188921204031837</v>
      </c>
      <c r="N55" s="79">
        <f t="shared" si="3"/>
        <v>0</v>
      </c>
      <c r="O55" s="103"/>
      <c r="P55" s="79">
        <f>'Subcli Mast CALC (0.1 SCS)'!E160</f>
        <v>1</v>
      </c>
      <c r="Q55" s="101">
        <f>'Subcli Mast CALC (0.1 SCS)'!M160</f>
        <v>5.6552383980291161</v>
      </c>
      <c r="R55" s="101">
        <f>'Clin Mast CALC (0.1 SCS)'!M161</f>
        <v>22.001905813020649</v>
      </c>
      <c r="S55" s="101">
        <f>IF(P55=0,0,' DATA - Farm inputs'!$C$60)</f>
        <v>13.45</v>
      </c>
      <c r="T55" s="101">
        <f>IF(' DATA - Farm inputs'!$C$49="Yes",' DATA - Farm inputs'!$C$53,0)</f>
        <v>8.25</v>
      </c>
      <c r="U55" s="101">
        <f t="shared" si="4"/>
        <v>21.7</v>
      </c>
      <c r="V55" s="79">
        <f>'Subcli Mast CALC (0.1 SCS)'!F160</f>
        <v>6</v>
      </c>
      <c r="W55" s="102">
        <f t="shared" si="5"/>
        <v>49.357144211049757</v>
      </c>
      <c r="X55" s="101">
        <f t="shared" si="6"/>
        <v>296.14286526629854</v>
      </c>
      <c r="Y55" s="71">
        <f>IF(P55=0,0,' DATA - Farm inputs'!$C$59)+'Clin Mast CALC (0.1 SCS)'!K161/100*' DATA - Farm inputs'!$C$62</f>
        <v>4.2235511665618839</v>
      </c>
      <c r="Z55" s="104">
        <f t="shared" si="7"/>
        <v>25.341306999371305</v>
      </c>
    </row>
    <row r="56" spans="2:26" x14ac:dyDescent="0.55000000000000004">
      <c r="B56" s="100">
        <v>4.8</v>
      </c>
      <c r="C56" s="79">
        <f>'Subcli Mast CALC (0.1 SCS)'!E61</f>
        <v>1</v>
      </c>
      <c r="D56" s="101">
        <f>'Subcli Mast CALC (0.1 SCS)'!M61</f>
        <v>4.2181086216852783</v>
      </c>
      <c r="E56" s="101">
        <f>'Clin Mast CALC (0.1 SCS)'!M62</f>
        <v>28.302563495220088</v>
      </c>
      <c r="F56" s="101">
        <f>IF('Costs and antib use 0.1 SCS'!C56=0,0,' DATA - Farm inputs'!$C$60)</f>
        <v>13.45</v>
      </c>
      <c r="G56" s="101">
        <f>IF(' DATA - Farm inputs'!$C$49="Yes",' DATA - Farm inputs'!$C$53,0)</f>
        <v>8.25</v>
      </c>
      <c r="H56" s="101">
        <f t="shared" si="0"/>
        <v>21.7</v>
      </c>
      <c r="I56" s="79">
        <f>'Subcli Mast CALC (0.1 SCS)'!F61</f>
        <v>0</v>
      </c>
      <c r="J56" s="79"/>
      <c r="K56" s="102">
        <f t="shared" si="1"/>
        <v>54.220672116905362</v>
      </c>
      <c r="L56" s="101">
        <f t="shared" si="2"/>
        <v>0</v>
      </c>
      <c r="M56" s="71">
        <f>IF(C56=0,0,' DATA - Farm inputs'!$C$59)+('Clin Mast CALC (0.1 SCS)'!K62)/100*' DATA - Farm inputs'!$C$62</f>
        <v>4.2875692287667153</v>
      </c>
      <c r="N56" s="79">
        <f t="shared" si="3"/>
        <v>0</v>
      </c>
      <c r="O56" s="103"/>
      <c r="P56" s="79">
        <f>'Subcli Mast CALC (0.1 SCS)'!E161</f>
        <v>1</v>
      </c>
      <c r="Q56" s="101">
        <f>'Subcli Mast CALC (0.1 SCS)'!M161</f>
        <v>5.652997398983902</v>
      </c>
      <c r="R56" s="101">
        <f>'Clin Mast CALC (0.1 SCS)'!M162</f>
        <v>28.88978949654885</v>
      </c>
      <c r="S56" s="101">
        <f>IF(P56=0,0,' DATA - Farm inputs'!$C$60)</f>
        <v>13.45</v>
      </c>
      <c r="T56" s="101">
        <f>IF(' DATA - Farm inputs'!$C$49="Yes",' DATA - Farm inputs'!$C$53,0)</f>
        <v>8.25</v>
      </c>
      <c r="U56" s="101">
        <f t="shared" si="4"/>
        <v>21.7</v>
      </c>
      <c r="V56" s="79">
        <f>'Subcli Mast CALC (0.1 SCS)'!F161</f>
        <v>1</v>
      </c>
      <c r="W56" s="102">
        <f t="shared" si="5"/>
        <v>56.242786895532745</v>
      </c>
      <c r="X56" s="101">
        <f t="shared" si="6"/>
        <v>56.242786895532745</v>
      </c>
      <c r="Y56" s="71">
        <f>IF(P56=0,0,' DATA - Farm inputs'!$C$59)+'Clin Mast CALC (0.1 SCS)'!K162/100*' DATA - Farm inputs'!$C$62</f>
        <v>4.2935357599730626</v>
      </c>
      <c r="Z56" s="104">
        <f t="shared" si="7"/>
        <v>4.2935357599730626</v>
      </c>
    </row>
    <row r="57" spans="2:26" x14ac:dyDescent="0.55000000000000004">
      <c r="B57" s="100">
        <v>4.9000000000000004</v>
      </c>
      <c r="C57" s="79">
        <f>'Subcli Mast CALC (0.1 SCS)'!E62</f>
        <v>1</v>
      </c>
      <c r="D57" s="101">
        <f>'Subcli Mast CALC (0.1 SCS)'!M62</f>
        <v>4.4820976342129537</v>
      </c>
      <c r="E57" s="101">
        <f>'Clin Mast CALC (0.1 SCS)'!M63</f>
        <v>14.559258375217592</v>
      </c>
      <c r="F57" s="101">
        <f>IF('Costs and antib use 0.1 SCS'!C57=0,0,' DATA - Farm inputs'!$C$60)</f>
        <v>13.45</v>
      </c>
      <c r="G57" s="101">
        <f>IF(' DATA - Farm inputs'!$C$49="Yes",' DATA - Farm inputs'!$C$53,0)</f>
        <v>8.25</v>
      </c>
      <c r="H57" s="101">
        <f t="shared" si="0"/>
        <v>21.7</v>
      </c>
      <c r="I57" s="79">
        <f>'Subcli Mast CALC (0.1 SCS)'!F62</f>
        <v>0</v>
      </c>
      <c r="J57" s="79"/>
      <c r="K57" s="102">
        <f t="shared" si="1"/>
        <v>40.741356009430547</v>
      </c>
      <c r="L57" s="101">
        <f t="shared" si="2"/>
        <v>0</v>
      </c>
      <c r="M57" s="71">
        <f>IF(C57=0,0,' DATA - Farm inputs'!$C$59)+('Clin Mast CALC (0.1 SCS)'!K63)/100*' DATA - Farm inputs'!$C$62</f>
        <v>4.1479298757896528</v>
      </c>
      <c r="N57" s="79">
        <f t="shared" si="3"/>
        <v>0</v>
      </c>
      <c r="O57" s="103"/>
      <c r="P57" s="79">
        <f>'Subcli Mast CALC (0.1 SCS)'!E162</f>
        <v>1</v>
      </c>
      <c r="Q57" s="101">
        <f>'Subcli Mast CALC (0.1 SCS)'!M162</f>
        <v>5.9753750347840198</v>
      </c>
      <c r="R57" s="101">
        <f>'Clin Mast CALC (0.1 SCS)'!M163</f>
        <v>14.877227117881553</v>
      </c>
      <c r="S57" s="101">
        <f>IF(P57=0,0,' DATA - Farm inputs'!$C$60)</f>
        <v>13.45</v>
      </c>
      <c r="T57" s="101">
        <f>IF(' DATA - Farm inputs'!$C$49="Yes",' DATA - Farm inputs'!$C$53,0)</f>
        <v>8.25</v>
      </c>
      <c r="U57" s="101">
        <f t="shared" si="4"/>
        <v>21.7</v>
      </c>
      <c r="V57" s="79">
        <f>'Subcli Mast CALC (0.1 SCS)'!F162</f>
        <v>5</v>
      </c>
      <c r="W57" s="102">
        <f t="shared" si="5"/>
        <v>42.552602152665571</v>
      </c>
      <c r="X57" s="101">
        <f t="shared" si="6"/>
        <v>212.76301076332786</v>
      </c>
      <c r="Y57" s="71">
        <f>IF(P57=0,0,' DATA - Farm inputs'!$C$59)+'Clin Mast CALC (0.1 SCS)'!K163/100*' DATA - Farm inputs'!$C$62</f>
        <v>4.151160608797821</v>
      </c>
      <c r="Z57" s="104">
        <f t="shared" si="7"/>
        <v>20.755803043989104</v>
      </c>
    </row>
    <row r="58" spans="2:26" x14ac:dyDescent="0.55000000000000004">
      <c r="B58" s="100">
        <v>5</v>
      </c>
      <c r="C58" s="79">
        <f>'Subcli Mast CALC (0.1 SCS)'!E63</f>
        <v>1</v>
      </c>
      <c r="D58" s="101">
        <f>'Subcli Mast CALC (0.1 SCS)'!M63</f>
        <v>4.5380733166968943</v>
      </c>
      <c r="E58" s="101">
        <f>'Clin Mast CALC (0.1 SCS)'!M64</f>
        <v>32.714790725293746</v>
      </c>
      <c r="F58" s="101">
        <f>IF('Costs and antib use 0.1 SCS'!C58=0,0,' DATA - Farm inputs'!$C$60)</f>
        <v>13.45</v>
      </c>
      <c r="G58" s="101">
        <f>IF(' DATA - Farm inputs'!$C$49="Yes",' DATA - Farm inputs'!$C$53,0)</f>
        <v>8.25</v>
      </c>
      <c r="H58" s="101">
        <f t="shared" si="0"/>
        <v>21.7</v>
      </c>
      <c r="I58" s="79">
        <f>'Subcli Mast CALC (0.1 SCS)'!F63</f>
        <v>1</v>
      </c>
      <c r="J58" s="79"/>
      <c r="K58" s="102">
        <f t="shared" si="1"/>
        <v>58.952864041990637</v>
      </c>
      <c r="L58" s="101">
        <f t="shared" si="2"/>
        <v>58.952864041990637</v>
      </c>
      <c r="M58" s="71">
        <f>IF(C58=0,0,' DATA - Farm inputs'!$C$59)+('Clin Mast CALC (0.1 SCS)'!K64)/100*' DATA - Farm inputs'!$C$62</f>
        <v>4.3323998244797171</v>
      </c>
      <c r="N58" s="79">
        <f t="shared" si="3"/>
        <v>4.3323998244797171</v>
      </c>
      <c r="O58" s="103"/>
      <c r="P58" s="79">
        <f>'Subcli Mast CALC (0.1 SCS)'!E163</f>
        <v>1</v>
      </c>
      <c r="Q58" s="101">
        <f>'Subcli Mast CALC (0.1 SCS)'!M163</f>
        <v>6.0432985205002181</v>
      </c>
      <c r="R58" s="101">
        <f>'Clin Mast CALC (0.1 SCS)'!M164</f>
        <v>33.382114843635456</v>
      </c>
      <c r="S58" s="101">
        <f>IF(P58=0,0,' DATA - Farm inputs'!$C$60)</f>
        <v>13.45</v>
      </c>
      <c r="T58" s="101">
        <f>IF(' DATA - Farm inputs'!$C$49="Yes",' DATA - Farm inputs'!$C$53,0)</f>
        <v>8.25</v>
      </c>
      <c r="U58" s="101">
        <f t="shared" si="4"/>
        <v>21.7</v>
      </c>
      <c r="V58" s="79">
        <f>'Subcli Mast CALC (0.1 SCS)'!F163</f>
        <v>2</v>
      </c>
      <c r="W58" s="102">
        <f t="shared" si="5"/>
        <v>61.125413364135667</v>
      </c>
      <c r="X58" s="101">
        <f t="shared" si="6"/>
        <v>122.25082672827133</v>
      </c>
      <c r="Y58" s="71">
        <f>IF(P58=0,0,' DATA - Farm inputs'!$C$59)+'Clin Mast CALC (0.1 SCS)'!K164/100*' DATA - Farm inputs'!$C$62</f>
        <v>4.3391801955256604</v>
      </c>
      <c r="Z58" s="104">
        <f t="shared" si="7"/>
        <v>8.6783603910513207</v>
      </c>
    </row>
    <row r="59" spans="2:26" x14ac:dyDescent="0.55000000000000004">
      <c r="B59" s="100">
        <v>5.0999999999999996</v>
      </c>
      <c r="C59" s="79">
        <f>'Subcli Mast CALC (0.1 SCS)'!E64</f>
        <v>1</v>
      </c>
      <c r="D59" s="101">
        <f>'Subcli Mast CALC (0.1 SCS)'!M64</f>
        <v>4.2081706736960252</v>
      </c>
      <c r="E59" s="101">
        <f>'Clin Mast CALC (0.1 SCS)'!M65</f>
        <v>45.06897935817949</v>
      </c>
      <c r="F59" s="101">
        <f>IF('Costs and antib use 0.1 SCS'!C59=0,0,' DATA - Farm inputs'!$C$60)</f>
        <v>13.45</v>
      </c>
      <c r="G59" s="101">
        <f>IF(' DATA - Farm inputs'!$C$49="Yes",' DATA - Farm inputs'!$C$53,0)</f>
        <v>8.25</v>
      </c>
      <c r="H59" s="101">
        <f t="shared" si="0"/>
        <v>21.7</v>
      </c>
      <c r="I59" s="79">
        <f>'Subcli Mast CALC (0.1 SCS)'!F64</f>
        <v>0</v>
      </c>
      <c r="J59" s="79"/>
      <c r="K59" s="102">
        <f t="shared" si="1"/>
        <v>70.97715003187551</v>
      </c>
      <c r="L59" s="101">
        <f t="shared" si="2"/>
        <v>0</v>
      </c>
      <c r="M59" s="71">
        <f>IF(C59=0,0,' DATA - Farm inputs'!$C$59)+('Clin Mast CALC (0.1 SCS)'!K65)/100*' DATA - Farm inputs'!$C$62</f>
        <v>4.4579250087195641</v>
      </c>
      <c r="N59" s="79">
        <f t="shared" si="3"/>
        <v>0</v>
      </c>
      <c r="O59" s="103"/>
      <c r="P59" s="79">
        <f>'Subcli Mast CALC (0.1 SCS)'!E164</f>
        <v>1</v>
      </c>
      <c r="Q59" s="101">
        <f>'Subcli Mast CALC (0.1 SCS)'!M164</f>
        <v>5.6407951775114062</v>
      </c>
      <c r="R59" s="101">
        <f>'Clin Mast CALC (0.1 SCS)'!M165</f>
        <v>45.94420767781164</v>
      </c>
      <c r="S59" s="101">
        <f>IF(P59=0,0,' DATA - Farm inputs'!$C$60)</f>
        <v>13.45</v>
      </c>
      <c r="T59" s="101">
        <f>IF(' DATA - Farm inputs'!$C$49="Yes",' DATA - Farm inputs'!$C$53,0)</f>
        <v>8.25</v>
      </c>
      <c r="U59" s="101">
        <f t="shared" si="4"/>
        <v>21.7</v>
      </c>
      <c r="V59" s="79">
        <f>'Subcli Mast CALC (0.1 SCS)'!F164</f>
        <v>5</v>
      </c>
      <c r="W59" s="102">
        <f t="shared" si="5"/>
        <v>73.285002855323043</v>
      </c>
      <c r="X59" s="101">
        <f t="shared" si="6"/>
        <v>366.42501427661523</v>
      </c>
      <c r="Y59" s="71">
        <f>IF(P59=0,0,' DATA - Farm inputs'!$C$59)+'Clin Mast CALC (0.1 SCS)'!K165/100*' DATA - Farm inputs'!$C$62</f>
        <v>4.4668177979863</v>
      </c>
      <c r="Z59" s="104">
        <f t="shared" si="7"/>
        <v>22.334088989931502</v>
      </c>
    </row>
    <row r="60" spans="2:26" x14ac:dyDescent="0.55000000000000004">
      <c r="B60" s="100">
        <v>5.2</v>
      </c>
      <c r="C60" s="79">
        <f>'Subcli Mast CALC (0.1 SCS)'!E65</f>
        <v>1</v>
      </c>
      <c r="D60" s="101">
        <f>'Subcli Mast CALC (0.1 SCS)'!M65</f>
        <v>4.3113836695631917</v>
      </c>
      <c r="E60" s="101">
        <f>'Clin Mast CALC (0.1 SCS)'!M66</f>
        <v>44.958569771135359</v>
      </c>
      <c r="F60" s="101">
        <f>IF('Costs and antib use 0.1 SCS'!C60=0,0,' DATA - Farm inputs'!$C$60)</f>
        <v>13.45</v>
      </c>
      <c r="G60" s="101">
        <f>IF(' DATA - Farm inputs'!$C$49="Yes",' DATA - Farm inputs'!$C$53,0)</f>
        <v>8.25</v>
      </c>
      <c r="H60" s="101">
        <f t="shared" si="0"/>
        <v>21.7</v>
      </c>
      <c r="I60" s="79">
        <f>'Subcli Mast CALC (0.1 SCS)'!F65</f>
        <v>0</v>
      </c>
      <c r="J60" s="79"/>
      <c r="K60" s="102">
        <f t="shared" si="1"/>
        <v>70.969953440698546</v>
      </c>
      <c r="L60" s="101">
        <f t="shared" si="2"/>
        <v>0</v>
      </c>
      <c r="M60" s="71">
        <f>IF(C60=0,0,' DATA - Farm inputs'!$C$59)+('Clin Mast CALC (0.1 SCS)'!K66)/100*' DATA - Farm inputs'!$C$62</f>
        <v>4.4568031880830663</v>
      </c>
      <c r="N60" s="79">
        <f t="shared" si="3"/>
        <v>0</v>
      </c>
      <c r="O60" s="103"/>
      <c r="P60" s="79">
        <f>'Subcli Mast CALC (0.1 SCS)'!E165</f>
        <v>1</v>
      </c>
      <c r="Q60" s="101">
        <f>'Subcli Mast CALC (0.1 SCS)'!M165</f>
        <v>5.7672893772776019</v>
      </c>
      <c r="R60" s="101">
        <f>'Clin Mast CALC (0.1 SCS)'!M166</f>
        <v>45.832046742897106</v>
      </c>
      <c r="S60" s="101">
        <f>IF(P60=0,0,' DATA - Farm inputs'!$C$60)</f>
        <v>13.45</v>
      </c>
      <c r="T60" s="101">
        <f>IF(' DATA - Farm inputs'!$C$49="Yes",' DATA - Farm inputs'!$C$53,0)</f>
        <v>8.25</v>
      </c>
      <c r="U60" s="101">
        <f t="shared" si="4"/>
        <v>21.7</v>
      </c>
      <c r="V60" s="79">
        <f>'Subcli Mast CALC (0.1 SCS)'!F165</f>
        <v>1</v>
      </c>
      <c r="W60" s="102">
        <f t="shared" si="5"/>
        <v>73.299336120174715</v>
      </c>
      <c r="X60" s="101">
        <f t="shared" si="6"/>
        <v>73.299336120174715</v>
      </c>
      <c r="Y60" s="71">
        <f>IF(P60=0,0,' DATA - Farm inputs'!$C$59)+'Clin Mast CALC (0.1 SCS)'!K166/100*' DATA - Farm inputs'!$C$62</f>
        <v>4.465678182715882</v>
      </c>
      <c r="Z60" s="104">
        <f t="shared" si="7"/>
        <v>4.465678182715882</v>
      </c>
    </row>
    <row r="61" spans="2:26" x14ac:dyDescent="0.55000000000000004">
      <c r="B61" s="100">
        <v>5.3</v>
      </c>
      <c r="C61" s="79">
        <f>'Subcli Mast CALC (0.1 SCS)'!E66</f>
        <v>1</v>
      </c>
      <c r="D61" s="101">
        <f>'Subcli Mast CALC (0.1 SCS)'!M66</f>
        <v>4.3168142232939717</v>
      </c>
      <c r="E61" s="101">
        <f>'Clin Mast CALC (0.1 SCS)'!M67</f>
        <v>38.131935059889926</v>
      </c>
      <c r="F61" s="101">
        <f>IF('Costs and antib use 0.1 SCS'!C61=0,0,' DATA - Farm inputs'!$C$60)</f>
        <v>13.45</v>
      </c>
      <c r="G61" s="101">
        <f>IF(' DATA - Farm inputs'!$C$49="Yes",' DATA - Farm inputs'!$C$53,0)</f>
        <v>8.25</v>
      </c>
      <c r="H61" s="101">
        <f t="shared" si="0"/>
        <v>21.7</v>
      </c>
      <c r="I61" s="79">
        <f>'Subcli Mast CALC (0.1 SCS)'!F66</f>
        <v>1</v>
      </c>
      <c r="J61" s="79"/>
      <c r="K61" s="102">
        <f t="shared" si="1"/>
        <v>64.148749283183903</v>
      </c>
      <c r="L61" s="101">
        <f t="shared" si="2"/>
        <v>64.148749283183903</v>
      </c>
      <c r="M61" s="71">
        <f>IF(C61=0,0,' DATA - Farm inputs'!$C$59)+('Clin Mast CALC (0.1 SCS)'!K67)/100*' DATA - Farm inputs'!$C$62</f>
        <v>4.3874409170889042</v>
      </c>
      <c r="N61" s="79">
        <f t="shared" si="3"/>
        <v>4.3874409170889042</v>
      </c>
      <c r="O61" s="103"/>
      <c r="P61" s="79">
        <f>'Subcli Mast CALC (0.1 SCS)'!E166</f>
        <v>1</v>
      </c>
      <c r="Q61" s="101">
        <f>'Subcli Mast CALC (0.1 SCS)'!M166</f>
        <v>5.7739305006946005</v>
      </c>
      <c r="R61" s="101">
        <f>'Clin Mast CALC (0.1 SCS)'!M167</f>
        <v>38.893389906637417</v>
      </c>
      <c r="S61" s="101">
        <f>IF(P61=0,0,' DATA - Farm inputs'!$C$60)</f>
        <v>13.45</v>
      </c>
      <c r="T61" s="101">
        <f>IF(' DATA - Farm inputs'!$C$49="Yes",' DATA - Farm inputs'!$C$53,0)</f>
        <v>8.25</v>
      </c>
      <c r="U61" s="101">
        <f t="shared" si="4"/>
        <v>21.7</v>
      </c>
      <c r="V61" s="79">
        <f>'Subcli Mast CALC (0.1 SCS)'!F166</f>
        <v>2</v>
      </c>
      <c r="W61" s="102">
        <f t="shared" si="5"/>
        <v>66.367320407332016</v>
      </c>
      <c r="X61" s="101">
        <f t="shared" si="6"/>
        <v>132.73464081466403</v>
      </c>
      <c r="Y61" s="71">
        <f>IF(P61=0,0,' DATA - Farm inputs'!$C$59)+'Clin Mast CALC (0.1 SCS)'!K167/100*' DATA - Farm inputs'!$C$62</f>
        <v>4.3951777068343567</v>
      </c>
      <c r="Z61" s="104">
        <f t="shared" si="7"/>
        <v>8.7903554136687134</v>
      </c>
    </row>
    <row r="62" spans="2:26" x14ac:dyDescent="0.55000000000000004">
      <c r="B62" s="100">
        <v>5.4</v>
      </c>
      <c r="C62" s="79">
        <f>'Subcli Mast CALC (0.1 SCS)'!E67</f>
        <v>1</v>
      </c>
      <c r="D62" s="101">
        <f>'Subcli Mast CALC (0.1 SCS)'!M67</f>
        <v>4.6711218775843673</v>
      </c>
      <c r="E62" s="101">
        <f>'Clin Mast CALC (0.1 SCS)'!M68</f>
        <v>36.8069501186244</v>
      </c>
      <c r="F62" s="101">
        <f>IF('Costs and antib use 0.1 SCS'!C62=0,0,' DATA - Farm inputs'!$C$60)</f>
        <v>13.45</v>
      </c>
      <c r="G62" s="101">
        <f>IF(' DATA - Farm inputs'!$C$49="Yes",' DATA - Farm inputs'!$C$53,0)</f>
        <v>8.25</v>
      </c>
      <c r="H62" s="101">
        <f t="shared" si="0"/>
        <v>21.7</v>
      </c>
      <c r="I62" s="79">
        <f>'Subcli Mast CALC (0.1 SCS)'!F67</f>
        <v>0</v>
      </c>
      <c r="J62" s="79"/>
      <c r="K62" s="102">
        <f t="shared" si="1"/>
        <v>63.178071996208772</v>
      </c>
      <c r="L62" s="101">
        <f t="shared" si="2"/>
        <v>0</v>
      </c>
      <c r="M62" s="71">
        <f>IF(C62=0,0,' DATA - Farm inputs'!$C$59)+('Clin Mast CALC (0.1 SCS)'!K68)/100*' DATA - Farm inputs'!$C$62</f>
        <v>4.3739783592625932</v>
      </c>
      <c r="N62" s="79">
        <f t="shared" si="3"/>
        <v>0</v>
      </c>
      <c r="O62" s="103"/>
      <c r="P62" s="79">
        <f>'Subcli Mast CALC (0.1 SCS)'!E167</f>
        <v>1</v>
      </c>
      <c r="Q62" s="101">
        <f>'Subcli Mast CALC (0.1 SCS)'!M167</f>
        <v>6.2041435072623266</v>
      </c>
      <c r="R62" s="101">
        <f>'Clin Mast CALC (0.1 SCS)'!M168</f>
        <v>37.545809878652904</v>
      </c>
      <c r="S62" s="101">
        <f>IF(P62=0,0,' DATA - Farm inputs'!$C$60)</f>
        <v>13.45</v>
      </c>
      <c r="T62" s="101">
        <f>IF(' DATA - Farm inputs'!$C$49="Yes",' DATA - Farm inputs'!$C$53,0)</f>
        <v>8.25</v>
      </c>
      <c r="U62" s="101">
        <f t="shared" si="4"/>
        <v>21.7</v>
      </c>
      <c r="V62" s="79">
        <f>'Subcli Mast CALC (0.1 SCS)'!F167</f>
        <v>1</v>
      </c>
      <c r="W62" s="102">
        <f t="shared" si="5"/>
        <v>65.449953385915236</v>
      </c>
      <c r="X62" s="101">
        <f t="shared" si="6"/>
        <v>65.449953385915236</v>
      </c>
      <c r="Y62" s="71">
        <f>IF(P62=0,0,' DATA - Farm inputs'!$C$59)+'Clin Mast CALC (0.1 SCS)'!K168/100*' DATA - Farm inputs'!$C$62</f>
        <v>4.3814855708052516</v>
      </c>
      <c r="Z62" s="104">
        <f t="shared" si="7"/>
        <v>4.3814855708052516</v>
      </c>
    </row>
    <row r="63" spans="2:26" x14ac:dyDescent="0.55000000000000004">
      <c r="B63" s="100">
        <v>5.5</v>
      </c>
      <c r="C63" s="79">
        <f>'Subcli Mast CALC (0.1 SCS)'!E68</f>
        <v>1</v>
      </c>
      <c r="D63" s="101">
        <f>'Subcli Mast CALC (0.1 SCS)'!M68</f>
        <v>4.186766636497385</v>
      </c>
      <c r="E63" s="101">
        <f>'Clin Mast CALC (0.1 SCS)'!M69</f>
        <v>18.281167578350175</v>
      </c>
      <c r="F63" s="101">
        <f>IF('Costs and antib use 0.1 SCS'!C63=0,0,' DATA - Farm inputs'!$C$60)</f>
        <v>13.45</v>
      </c>
      <c r="G63" s="101">
        <f>IF(' DATA - Farm inputs'!$C$49="Yes",' DATA - Farm inputs'!$C$53,0)</f>
        <v>8.25</v>
      </c>
      <c r="H63" s="101">
        <f t="shared" si="0"/>
        <v>21.7</v>
      </c>
      <c r="I63" s="79">
        <f>'Subcli Mast CALC (0.1 SCS)'!F68</f>
        <v>0</v>
      </c>
      <c r="J63" s="79"/>
      <c r="K63" s="102">
        <f t="shared" si="1"/>
        <v>44.167934214847563</v>
      </c>
      <c r="L63" s="101">
        <f t="shared" si="2"/>
        <v>0</v>
      </c>
      <c r="M63" s="71">
        <f>IF(C63=0,0,' DATA - Farm inputs'!$C$59)+('Clin Mast CALC (0.1 SCS)'!K69)/100*' DATA - Farm inputs'!$C$62</f>
        <v>4.1857464700096543</v>
      </c>
      <c r="N63" s="79">
        <f t="shared" si="3"/>
        <v>0</v>
      </c>
      <c r="O63" s="103"/>
      <c r="P63" s="79">
        <f>'Subcli Mast CALC (0.1 SCS)'!E168</f>
        <v>1</v>
      </c>
      <c r="Q63" s="101">
        <f>'Subcli Mast CALC (0.1 SCS)'!M168</f>
        <v>5.6144980064389465</v>
      </c>
      <c r="R63" s="101">
        <f>'Clin Mast CALC (0.1 SCS)'!M169</f>
        <v>18.675013526353379</v>
      </c>
      <c r="S63" s="101">
        <f>IF(P63=0,0,' DATA - Farm inputs'!$C$60)</f>
        <v>13.45</v>
      </c>
      <c r="T63" s="101">
        <f>IF(' DATA - Farm inputs'!$C$49="Yes",' DATA - Farm inputs'!$C$53,0)</f>
        <v>8.25</v>
      </c>
      <c r="U63" s="101">
        <f t="shared" si="4"/>
        <v>21.7</v>
      </c>
      <c r="V63" s="79">
        <f>'Subcli Mast CALC (0.1 SCS)'!F168</f>
        <v>2</v>
      </c>
      <c r="W63" s="102">
        <f t="shared" si="5"/>
        <v>45.989511532792321</v>
      </c>
      <c r="X63" s="101">
        <f t="shared" si="6"/>
        <v>91.979023065584641</v>
      </c>
      <c r="Y63" s="71">
        <f>IF(P63=0,0,' DATA - Farm inputs'!$C$59)+'Clin Mast CALC (0.1 SCS)'!K169/100*' DATA - Farm inputs'!$C$62</f>
        <v>4.1897481561303938</v>
      </c>
      <c r="Z63" s="104">
        <f t="shared" si="7"/>
        <v>8.3794963122607875</v>
      </c>
    </row>
    <row r="64" spans="2:26" x14ac:dyDescent="0.55000000000000004">
      <c r="B64" s="100">
        <v>5.6</v>
      </c>
      <c r="C64" s="79">
        <f>'Subcli Mast CALC (0.1 SCS)'!E69</f>
        <v>1</v>
      </c>
      <c r="D64" s="101">
        <f>'Subcli Mast CALC (0.1 SCS)'!M69</f>
        <v>4.3995657363122795</v>
      </c>
      <c r="E64" s="101">
        <f>'Clin Mast CALC (0.1 SCS)'!M70</f>
        <v>20.123370136947123</v>
      </c>
      <c r="F64" s="101">
        <f>IF('Costs and antib use 0.1 SCS'!C64=0,0,' DATA - Farm inputs'!$C$60)</f>
        <v>13.45</v>
      </c>
      <c r="G64" s="101">
        <f>IF(' DATA - Farm inputs'!$C$49="Yes",' DATA - Farm inputs'!$C$53,0)</f>
        <v>8.25</v>
      </c>
      <c r="H64" s="101">
        <f t="shared" si="0"/>
        <v>21.7</v>
      </c>
      <c r="I64" s="79">
        <f>'Subcli Mast CALC (0.1 SCS)'!F69</f>
        <v>0</v>
      </c>
      <c r="J64" s="79"/>
      <c r="K64" s="102">
        <f t="shared" si="1"/>
        <v>46.222935873259402</v>
      </c>
      <c r="L64" s="101">
        <f t="shared" si="2"/>
        <v>0</v>
      </c>
      <c r="M64" s="71">
        <f>IF(C64=0,0,' DATA - Farm inputs'!$C$59)+('Clin Mast CALC (0.1 SCS)'!K70)/100*' DATA - Farm inputs'!$C$62</f>
        <v>4.2044642363030595</v>
      </c>
      <c r="N64" s="79">
        <f t="shared" si="3"/>
        <v>0</v>
      </c>
      <c r="O64" s="103"/>
      <c r="P64" s="79">
        <f>'Subcli Mast CALC (0.1 SCS)'!E169</f>
        <v>1</v>
      </c>
      <c r="Q64" s="101">
        <f>'Subcli Mast CALC (0.1 SCS)'!M169</f>
        <v>5.8749517657823311</v>
      </c>
      <c r="R64" s="101">
        <f>'Clin Mast CALC (0.1 SCS)'!M170</f>
        <v>20.553958982576408</v>
      </c>
      <c r="S64" s="101">
        <f>IF(P64=0,0,' DATA - Farm inputs'!$C$60)</f>
        <v>13.45</v>
      </c>
      <c r="T64" s="101">
        <f>IF(' DATA - Farm inputs'!$C$49="Yes",' DATA - Farm inputs'!$C$53,0)</f>
        <v>8.25</v>
      </c>
      <c r="U64" s="101">
        <f t="shared" si="4"/>
        <v>21.7</v>
      </c>
      <c r="V64" s="79">
        <f>'Subcli Mast CALC (0.1 SCS)'!F169</f>
        <v>1</v>
      </c>
      <c r="W64" s="102">
        <f t="shared" si="5"/>
        <v>48.128910748358734</v>
      </c>
      <c r="X64" s="101">
        <f t="shared" si="6"/>
        <v>48.128910748358734</v>
      </c>
      <c r="Y64" s="71">
        <f>IF(P64=0,0,' DATA - Farm inputs'!$C$59)+'Clin Mast CALC (0.1 SCS)'!K170/100*' DATA - Farm inputs'!$C$62</f>
        <v>4.2088392499753748</v>
      </c>
      <c r="Z64" s="104">
        <f t="shared" si="7"/>
        <v>4.2088392499753748</v>
      </c>
    </row>
    <row r="65" spans="2:26" x14ac:dyDescent="0.55000000000000004">
      <c r="B65" s="100">
        <v>5.7</v>
      </c>
      <c r="C65" s="79">
        <f>'Subcli Mast CALC (0.1 SCS)'!E70</f>
        <v>1</v>
      </c>
      <c r="D65" s="101">
        <f>'Subcli Mast CALC (0.1 SCS)'!M70</f>
        <v>4.9567090403023757</v>
      </c>
      <c r="E65" s="101">
        <f>'Clin Mast CALC (0.1 SCS)'!M71</f>
        <v>20.173781605800759</v>
      </c>
      <c r="F65" s="101">
        <f>IF('Costs and antib use 0.1 SCS'!C65=0,0,' DATA - Farm inputs'!$C$60)</f>
        <v>13.45</v>
      </c>
      <c r="G65" s="101">
        <f>IF(' DATA - Farm inputs'!$C$49="Yes",' DATA - Farm inputs'!$C$53,0)</f>
        <v>8.25</v>
      </c>
      <c r="H65" s="101">
        <f t="shared" si="0"/>
        <v>21.7</v>
      </c>
      <c r="I65" s="79">
        <f>'Subcli Mast CALC (0.1 SCS)'!F70</f>
        <v>0</v>
      </c>
      <c r="J65" s="79"/>
      <c r="K65" s="102">
        <f t="shared" si="1"/>
        <v>46.830490646103129</v>
      </c>
      <c r="L65" s="101">
        <f t="shared" si="2"/>
        <v>0</v>
      </c>
      <c r="M65" s="71">
        <f>IF(C65=0,0,' DATA - Farm inputs'!$C$59)+('Clin Mast CALC (0.1 SCS)'!K71)/100*' DATA - Farm inputs'!$C$62</f>
        <v>4.2049764438711721</v>
      </c>
      <c r="N65" s="79">
        <f t="shared" si="3"/>
        <v>0</v>
      </c>
      <c r="O65" s="103"/>
      <c r="P65" s="79">
        <f>'Subcli Mast CALC (0.1 SCS)'!E170</f>
        <v>1</v>
      </c>
      <c r="Q65" s="101">
        <f>'Subcli Mast CALC (0.1 SCS)'!M170</f>
        <v>6.5465587866891219</v>
      </c>
      <c r="R65" s="101">
        <f>'Clin Mast CALC (0.1 SCS)'!M171</f>
        <v>20.60536834477961</v>
      </c>
      <c r="S65" s="101">
        <f>IF(P65=0,0,' DATA - Farm inputs'!$C$60)</f>
        <v>13.45</v>
      </c>
      <c r="T65" s="101">
        <f>IF(' DATA - Farm inputs'!$C$49="Yes",' DATA - Farm inputs'!$C$53,0)</f>
        <v>8.25</v>
      </c>
      <c r="U65" s="101">
        <f t="shared" si="4"/>
        <v>21.7</v>
      </c>
      <c r="V65" s="79">
        <f>'Subcli Mast CALC (0.1 SCS)'!F170</f>
        <v>1</v>
      </c>
      <c r="W65" s="102">
        <f t="shared" si="5"/>
        <v>48.851927131468727</v>
      </c>
      <c r="X65" s="101">
        <f t="shared" si="6"/>
        <v>48.851927131468727</v>
      </c>
      <c r="Y65" s="71">
        <f>IF(P65=0,0,' DATA - Farm inputs'!$C$59)+'Clin Mast CALC (0.1 SCS)'!K171/100*' DATA - Farm inputs'!$C$62</f>
        <v>4.2093615966752651</v>
      </c>
      <c r="Z65" s="104">
        <f t="shared" si="7"/>
        <v>4.2093615966752651</v>
      </c>
    </row>
    <row r="66" spans="2:26" x14ac:dyDescent="0.55000000000000004">
      <c r="B66" s="100">
        <v>5.8</v>
      </c>
      <c r="C66" s="79">
        <f>'Subcli Mast CALC (0.1 SCS)'!E71</f>
        <v>1</v>
      </c>
      <c r="D66" s="101">
        <f>'Subcli Mast CALC (0.1 SCS)'!M71</f>
        <v>4.6157738653596398</v>
      </c>
      <c r="E66" s="101">
        <f>'Clin Mast CALC (0.1 SCS)'!M72</f>
        <v>15.816917653942387</v>
      </c>
      <c r="F66" s="101">
        <f>IF('Costs and antib use 0.1 SCS'!C66=0,0,' DATA - Farm inputs'!$C$60)</f>
        <v>13.45</v>
      </c>
      <c r="G66" s="101">
        <f>IF(' DATA - Farm inputs'!$C$49="Yes",' DATA - Farm inputs'!$C$53,0)</f>
        <v>8.25</v>
      </c>
      <c r="H66" s="101">
        <f t="shared" si="0"/>
        <v>21.7</v>
      </c>
      <c r="I66" s="79">
        <f>'Subcli Mast CALC (0.1 SCS)'!F71</f>
        <v>0</v>
      </c>
      <c r="J66" s="79"/>
      <c r="K66" s="102">
        <f t="shared" si="1"/>
        <v>42.132691519302028</v>
      </c>
      <c r="L66" s="101">
        <f t="shared" si="2"/>
        <v>0</v>
      </c>
      <c r="M66" s="71">
        <f>IF(C66=0,0,' DATA - Farm inputs'!$C$59)+('Clin Mast CALC (0.1 SCS)'!K72)/100*' DATA - Farm inputs'!$C$62</f>
        <v>4.1607083687659259</v>
      </c>
      <c r="N66" s="79">
        <f t="shared" si="3"/>
        <v>0</v>
      </c>
      <c r="O66" s="103"/>
      <c r="P66" s="79">
        <f>'Subcli Mast CALC (0.1 SCS)'!E171</f>
        <v>1</v>
      </c>
      <c r="Q66" s="101">
        <f>'Subcli Mast CALC (0.1 SCS)'!M171</f>
        <v>6.1373349430960698</v>
      </c>
      <c r="R66" s="101">
        <f>'Clin Mast CALC (0.1 SCS)'!M172</f>
        <v>16.160771858275822</v>
      </c>
      <c r="S66" s="101">
        <f>IF(P66=0,0,' DATA - Farm inputs'!$C$60)</f>
        <v>13.45</v>
      </c>
      <c r="T66" s="101">
        <f>IF(' DATA - Farm inputs'!$C$49="Yes",' DATA - Farm inputs'!$C$53,0)</f>
        <v>8.25</v>
      </c>
      <c r="U66" s="101">
        <f t="shared" si="4"/>
        <v>21.7</v>
      </c>
      <c r="V66" s="79">
        <f>'Subcli Mast CALC (0.1 SCS)'!F171</f>
        <v>1</v>
      </c>
      <c r="W66" s="102">
        <f t="shared" si="5"/>
        <v>43.998106801371897</v>
      </c>
      <c r="X66" s="101">
        <f t="shared" si="6"/>
        <v>43.998106801371897</v>
      </c>
      <c r="Y66" s="71">
        <f>IF(P66=0,0,' DATA - Farm inputs'!$C$59)+'Clin Mast CALC (0.1 SCS)'!K172/100*' DATA - Farm inputs'!$C$62</f>
        <v>4.1642021119515933</v>
      </c>
      <c r="Z66" s="104">
        <f t="shared" si="7"/>
        <v>4.1642021119515933</v>
      </c>
    </row>
    <row r="67" spans="2:26" x14ac:dyDescent="0.55000000000000004">
      <c r="B67" s="100">
        <v>5.9</v>
      </c>
      <c r="C67" s="79">
        <f>'Subcli Mast CALC (0.1 SCS)'!E72</f>
        <v>1</v>
      </c>
      <c r="D67" s="101">
        <f>'Subcli Mast CALC (0.1 SCS)'!M72</f>
        <v>4.9016067496370912</v>
      </c>
      <c r="E67" s="101">
        <f>'Clin Mast CALC (0.1 SCS)'!M73</f>
        <v>17.366494046960447</v>
      </c>
      <c r="F67" s="101">
        <f>IF('Costs and antib use 0.1 SCS'!C67=0,0,' DATA - Farm inputs'!$C$60)</f>
        <v>13.45</v>
      </c>
      <c r="G67" s="101">
        <f>IF(' DATA - Farm inputs'!$C$49="Yes",' DATA - Farm inputs'!$C$53,0)</f>
        <v>8.25</v>
      </c>
      <c r="H67" s="101">
        <f t="shared" si="0"/>
        <v>21.7</v>
      </c>
      <c r="I67" s="79">
        <f>'Subcli Mast CALC (0.1 SCS)'!F72</f>
        <v>0</v>
      </c>
      <c r="J67" s="79"/>
      <c r="K67" s="102">
        <f t="shared" si="1"/>
        <v>43.96810079659754</v>
      </c>
      <c r="L67" s="101">
        <f t="shared" si="2"/>
        <v>0</v>
      </c>
      <c r="M67" s="71">
        <f>IF(C67=0,0,' DATA - Farm inputs'!$C$59)+('Clin Mast CALC (0.1 SCS)'!K73)/100*' DATA - Farm inputs'!$C$62</f>
        <v>4.1764528962300389</v>
      </c>
      <c r="N67" s="79">
        <f t="shared" si="3"/>
        <v>0</v>
      </c>
      <c r="O67" s="103"/>
      <c r="P67" s="79">
        <f>'Subcli Mast CALC (0.1 SCS)'!E172</f>
        <v>1</v>
      </c>
      <c r="Q67" s="101">
        <f>'Subcli Mast CALC (0.1 SCS)'!M172</f>
        <v>6.4807910306677661</v>
      </c>
      <c r="R67" s="101">
        <f>'Clin Mast CALC (0.1 SCS)'!M173</f>
        <v>17.741896685100933</v>
      </c>
      <c r="S67" s="101">
        <f>IF(P67=0,0,' DATA - Farm inputs'!$C$60)</f>
        <v>13.45</v>
      </c>
      <c r="T67" s="101">
        <f>IF(' DATA - Farm inputs'!$C$49="Yes",' DATA - Farm inputs'!$C$53,0)</f>
        <v>8.25</v>
      </c>
      <c r="U67" s="101">
        <f t="shared" si="4"/>
        <v>21.7</v>
      </c>
      <c r="V67" s="79">
        <f>'Subcli Mast CALC (0.1 SCS)'!F172</f>
        <v>0</v>
      </c>
      <c r="W67" s="102">
        <f t="shared" si="5"/>
        <v>45.922687715768696</v>
      </c>
      <c r="X67" s="101">
        <f t="shared" si="6"/>
        <v>0</v>
      </c>
      <c r="Y67" s="71">
        <f>IF(P67=0,0,' DATA - Farm inputs'!$C$59)+'Clin Mast CALC (0.1 SCS)'!K173/100*' DATA - Farm inputs'!$C$62</f>
        <v>4.1802671884281741</v>
      </c>
      <c r="Z67" s="104">
        <f t="shared" si="7"/>
        <v>0</v>
      </c>
    </row>
    <row r="68" spans="2:26" x14ac:dyDescent="0.55000000000000004">
      <c r="B68" s="100">
        <v>6</v>
      </c>
      <c r="C68" s="79">
        <f>'Subcli Mast CALC (0.1 SCS)'!E73</f>
        <v>1</v>
      </c>
      <c r="D68" s="101">
        <f>'Subcli Mast CALC (0.1 SCS)'!M73</f>
        <v>4.3608506161080056</v>
      </c>
      <c r="E68" s="101">
        <f>'Clin Mast CALC (0.1 SCS)'!M74</f>
        <v>20.311863097696577</v>
      </c>
      <c r="F68" s="101">
        <f>IF('Costs and antib use 0.1 SCS'!C68=0,0,' DATA - Farm inputs'!$C$60)</f>
        <v>13.45</v>
      </c>
      <c r="G68" s="101">
        <f>IF(' DATA - Farm inputs'!$C$49="Yes",' DATA - Farm inputs'!$C$53,0)</f>
        <v>8.25</v>
      </c>
      <c r="H68" s="101">
        <f t="shared" si="0"/>
        <v>21.7</v>
      </c>
      <c r="I68" s="79">
        <f>'Subcli Mast CALC (0.1 SCS)'!F73</f>
        <v>0</v>
      </c>
      <c r="J68" s="79"/>
      <c r="K68" s="102">
        <f t="shared" si="1"/>
        <v>46.372713713804586</v>
      </c>
      <c r="L68" s="101">
        <f t="shared" si="2"/>
        <v>0</v>
      </c>
      <c r="M68" s="71">
        <f>IF(C68=0,0,' DATA - Farm inputs'!$C$59)+('Clin Mast CALC (0.1 SCS)'!K74)/100*' DATA - Farm inputs'!$C$62</f>
        <v>4.2063794259062854</v>
      </c>
      <c r="N68" s="79">
        <f t="shared" si="3"/>
        <v>0</v>
      </c>
      <c r="O68" s="103"/>
      <c r="P68" s="79">
        <f>'Subcli Mast CALC (0.1 SCS)'!E173</f>
        <v>1</v>
      </c>
      <c r="Q68" s="101">
        <f>'Subcli Mast CALC (0.1 SCS)'!M173</f>
        <v>5.8277305103208992</v>
      </c>
      <c r="R68" s="101">
        <f>'Clin Mast CALC (0.1 SCS)'!M174</f>
        <v>20.74618109102062</v>
      </c>
      <c r="S68" s="101">
        <f>IF(P68=0,0,' DATA - Farm inputs'!$C$60)</f>
        <v>13.45</v>
      </c>
      <c r="T68" s="101">
        <f>IF(' DATA - Farm inputs'!$C$49="Yes",' DATA - Farm inputs'!$C$53,0)</f>
        <v>8.25</v>
      </c>
      <c r="U68" s="101">
        <f t="shared" si="4"/>
        <v>21.7</v>
      </c>
      <c r="V68" s="79">
        <f>'Subcli Mast CALC (0.1 SCS)'!F173</f>
        <v>1</v>
      </c>
      <c r="W68" s="102">
        <f t="shared" si="5"/>
        <v>48.273911601341517</v>
      </c>
      <c r="X68" s="101">
        <f t="shared" si="6"/>
        <v>48.273911601341517</v>
      </c>
      <c r="Y68" s="71">
        <f>IF(P68=0,0,' DATA - Farm inputs'!$C$59)+'Clin Mast CALC (0.1 SCS)'!K174/100*' DATA - Farm inputs'!$C$62</f>
        <v>4.2107923297197791</v>
      </c>
      <c r="Z68" s="104">
        <f t="shared" si="7"/>
        <v>4.2107923297197791</v>
      </c>
    </row>
    <row r="69" spans="2:26" x14ac:dyDescent="0.55000000000000004">
      <c r="B69" s="100">
        <v>6.1</v>
      </c>
      <c r="C69" s="79">
        <f>'Subcli Mast CALC (0.1 SCS)'!E74</f>
        <v>1</v>
      </c>
      <c r="D69" s="101">
        <f>'Subcli Mast CALC (0.1 SCS)'!M74</f>
        <v>4.7442077849845807</v>
      </c>
      <c r="E69" s="101">
        <f>'Clin Mast CALC (0.1 SCS)'!M75</f>
        <v>18.736441488473066</v>
      </c>
      <c r="F69" s="101">
        <f>IF('Costs and antib use 0.1 SCS'!C69=0,0,' DATA - Farm inputs'!$C$60)</f>
        <v>13.45</v>
      </c>
      <c r="G69" s="101">
        <f>IF(' DATA - Farm inputs'!$C$49="Yes",' DATA - Farm inputs'!$C$53,0)</f>
        <v>8.25</v>
      </c>
      <c r="H69" s="101">
        <f t="shared" si="0"/>
        <v>21.7</v>
      </c>
      <c r="I69" s="79">
        <f>'Subcli Mast CALC (0.1 SCS)'!F74</f>
        <v>0</v>
      </c>
      <c r="J69" s="79"/>
      <c r="K69" s="102">
        <f t="shared" si="1"/>
        <v>45.180649273457647</v>
      </c>
      <c r="L69" s="101">
        <f t="shared" si="2"/>
        <v>0</v>
      </c>
      <c r="M69" s="71">
        <f>IF(C69=0,0,' DATA - Farm inputs'!$C$59)+('Clin Mast CALC (0.1 SCS)'!K75)/100*' DATA - Farm inputs'!$C$62</f>
        <v>4.1903722971801773</v>
      </c>
      <c r="N69" s="79">
        <f t="shared" si="3"/>
        <v>0</v>
      </c>
      <c r="O69" s="103"/>
      <c r="P69" s="79">
        <f>'Subcli Mast CALC (0.1 SCS)'!E174</f>
        <v>1</v>
      </c>
      <c r="Q69" s="101">
        <f>'Subcli Mast CALC (0.1 SCS)'!M174</f>
        <v>6.2921395405275629</v>
      </c>
      <c r="R69" s="101">
        <f>'Clin Mast CALC (0.1 SCS)'!M175</f>
        <v>19.139418007547359</v>
      </c>
      <c r="S69" s="101">
        <f>IF(P69=0,0,' DATA - Farm inputs'!$C$60)</f>
        <v>13.45</v>
      </c>
      <c r="T69" s="101">
        <f>IF(' DATA - Farm inputs'!$C$49="Yes",' DATA - Farm inputs'!$C$53,0)</f>
        <v>8.25</v>
      </c>
      <c r="U69" s="101">
        <f t="shared" si="4"/>
        <v>21.7</v>
      </c>
      <c r="V69" s="79">
        <f>'Subcli Mast CALC (0.1 SCS)'!F174</f>
        <v>1</v>
      </c>
      <c r="W69" s="102">
        <f t="shared" si="5"/>
        <v>47.131557548074923</v>
      </c>
      <c r="X69" s="101">
        <f t="shared" si="6"/>
        <v>47.131557548074923</v>
      </c>
      <c r="Y69" s="71">
        <f>IF(P69=0,0,' DATA - Farm inputs'!$C$59)+'Clin Mast CALC (0.1 SCS)'!K175/100*' DATA - Farm inputs'!$C$62</f>
        <v>4.1944667548013346</v>
      </c>
      <c r="Z69" s="104">
        <f t="shared" si="7"/>
        <v>4.1944667548013346</v>
      </c>
    </row>
    <row r="70" spans="2:26" x14ac:dyDescent="0.55000000000000004">
      <c r="B70" s="100">
        <v>6.2</v>
      </c>
      <c r="C70" s="79">
        <f>'Subcli Mast CALC (0.1 SCS)'!E75</f>
        <v>1</v>
      </c>
      <c r="D70" s="101">
        <f>'Subcli Mast CALC (0.1 SCS)'!M75</f>
        <v>4.82243078527818</v>
      </c>
      <c r="E70" s="101">
        <f>'Clin Mast CALC (0.1 SCS)'!M76</f>
        <v>21.573304327591941</v>
      </c>
      <c r="F70" s="101">
        <f>IF('Costs and antib use 0.1 SCS'!C70=0,0,' DATA - Farm inputs'!$C$60)</f>
        <v>13.45</v>
      </c>
      <c r="G70" s="101">
        <f>IF(' DATA - Farm inputs'!$C$49="Yes",' DATA - Farm inputs'!$C$53,0)</f>
        <v>8.25</v>
      </c>
      <c r="H70" s="101">
        <f t="shared" si="0"/>
        <v>21.7</v>
      </c>
      <c r="I70" s="79">
        <f>'Subcli Mast CALC (0.1 SCS)'!F75</f>
        <v>0</v>
      </c>
      <c r="J70" s="79"/>
      <c r="K70" s="102">
        <f t="shared" si="1"/>
        <v>48.095735112870116</v>
      </c>
      <c r="L70" s="101">
        <f t="shared" si="2"/>
        <v>0</v>
      </c>
      <c r="M70" s="71">
        <f>IF(C70=0,0,' DATA - Farm inputs'!$C$59)+('Clin Mast CALC (0.1 SCS)'!K76)/100*' DATA - Farm inputs'!$C$62</f>
        <v>4.2191963455353783</v>
      </c>
      <c r="N70" s="79">
        <f t="shared" si="3"/>
        <v>0</v>
      </c>
      <c r="O70" s="103"/>
      <c r="P70" s="79">
        <f>'Subcli Mast CALC (0.1 SCS)'!E175</f>
        <v>1</v>
      </c>
      <c r="Q70" s="101">
        <f>'Subcli Mast CALC (0.1 SCS)'!M175</f>
        <v>6.3860402632368114</v>
      </c>
      <c r="R70" s="101">
        <f>'Clin Mast CALC (0.1 SCS)'!M176</f>
        <v>22.032433653879146</v>
      </c>
      <c r="S70" s="101">
        <f>IF(P70=0,0,' DATA - Farm inputs'!$C$60)</f>
        <v>13.45</v>
      </c>
      <c r="T70" s="101">
        <f>IF(' DATA - Farm inputs'!$C$49="Yes",' DATA - Farm inputs'!$C$53,0)</f>
        <v>8.25</v>
      </c>
      <c r="U70" s="101">
        <f t="shared" si="4"/>
        <v>21.7</v>
      </c>
      <c r="V70" s="79">
        <f>'Subcli Mast CALC (0.1 SCS)'!F175</f>
        <v>1</v>
      </c>
      <c r="W70" s="102">
        <f t="shared" si="5"/>
        <v>50.118473917115949</v>
      </c>
      <c r="X70" s="101">
        <f t="shared" si="6"/>
        <v>50.118473917115949</v>
      </c>
      <c r="Y70" s="71">
        <f>IF(P70=0,0,' DATA - Farm inputs'!$C$59)+'Clin Mast CALC (0.1 SCS)'!K176/100*' DATA - Farm inputs'!$C$62</f>
        <v>4.2238613458024705</v>
      </c>
      <c r="Z70" s="104">
        <f t="shared" si="7"/>
        <v>4.2238613458024705</v>
      </c>
    </row>
    <row r="71" spans="2:26" x14ac:dyDescent="0.55000000000000004">
      <c r="B71" s="100">
        <v>6.3</v>
      </c>
      <c r="C71" s="79">
        <f>'Subcli Mast CALC (0.1 SCS)'!E76</f>
        <v>1</v>
      </c>
      <c r="D71" s="101">
        <f>'Subcli Mast CALC (0.1 SCS)'!M76</f>
        <v>5.3712072742838126</v>
      </c>
      <c r="E71" s="101">
        <f>'Clin Mast CALC (0.1 SCS)'!M77</f>
        <v>20.03755850365016</v>
      </c>
      <c r="F71" s="101">
        <f>IF('Costs and antib use 0.1 SCS'!C71=0,0,' DATA - Farm inputs'!$C$60)</f>
        <v>13.45</v>
      </c>
      <c r="G71" s="101">
        <f>IF(' DATA - Farm inputs'!$C$49="Yes",' DATA - Farm inputs'!$C$53,0)</f>
        <v>8.25</v>
      </c>
      <c r="H71" s="101">
        <f t="shared" si="0"/>
        <v>21.7</v>
      </c>
      <c r="I71" s="79">
        <f>'Subcli Mast CALC (0.1 SCS)'!F76</f>
        <v>0</v>
      </c>
      <c r="J71" s="79"/>
      <c r="K71" s="102">
        <f t="shared" si="1"/>
        <v>47.108765777933968</v>
      </c>
      <c r="L71" s="101">
        <f t="shared" si="2"/>
        <v>0</v>
      </c>
      <c r="M71" s="71">
        <f>IF(C71=0,0,' DATA - Farm inputs'!$C$59)+('Clin Mast CALC (0.1 SCS)'!K77)/100*' DATA - Farm inputs'!$C$62</f>
        <v>4.2035923440728524</v>
      </c>
      <c r="N71" s="79">
        <f t="shared" si="3"/>
        <v>0</v>
      </c>
      <c r="O71" s="103"/>
      <c r="P71" s="79">
        <f>'Subcli Mast CALC (0.1 SCS)'!E176</f>
        <v>1</v>
      </c>
      <c r="Q71" s="101">
        <f>'Subcli Mast CALC (0.1 SCS)'!M176</f>
        <v>7.0367635761554217</v>
      </c>
      <c r="R71" s="101">
        <f>'Clin Mast CALC (0.1 SCS)'!M177</f>
        <v>20.466447783752404</v>
      </c>
      <c r="S71" s="101">
        <f>IF(P71=0,0,' DATA - Farm inputs'!$C$60)</f>
        <v>13.45</v>
      </c>
      <c r="T71" s="101">
        <f>IF(' DATA - Farm inputs'!$C$49="Yes",' DATA - Farm inputs'!$C$53,0)</f>
        <v>8.25</v>
      </c>
      <c r="U71" s="101">
        <f t="shared" si="4"/>
        <v>21.7</v>
      </c>
      <c r="V71" s="79">
        <f>'Subcli Mast CALC (0.1 SCS)'!F176</f>
        <v>2</v>
      </c>
      <c r="W71" s="102">
        <f t="shared" si="5"/>
        <v>49.203211359907826</v>
      </c>
      <c r="X71" s="101">
        <f t="shared" si="6"/>
        <v>98.406422719815652</v>
      </c>
      <c r="Y71" s="71">
        <f>IF(P71=0,0,' DATA - Farm inputs'!$C$59)+'Clin Mast CALC (0.1 SCS)'!K177/100*' DATA - Farm inputs'!$C$62</f>
        <v>4.2079500892476371</v>
      </c>
      <c r="Z71" s="104">
        <f t="shared" si="7"/>
        <v>8.4159001784952743</v>
      </c>
    </row>
    <row r="72" spans="2:26" x14ac:dyDescent="0.55000000000000004">
      <c r="B72" s="100">
        <v>6.4</v>
      </c>
      <c r="C72" s="79">
        <f>'Subcli Mast CALC (0.1 SCS)'!E77</f>
        <v>1</v>
      </c>
      <c r="D72" s="101">
        <f>'Subcli Mast CALC (0.1 SCS)'!M77</f>
        <v>5.0034649641414992</v>
      </c>
      <c r="E72" s="101">
        <f>'Clin Mast CALC (0.1 SCS)'!M78</f>
        <v>22.909976838693865</v>
      </c>
      <c r="F72" s="101">
        <f>IF('Costs and antib use 0.1 SCS'!C72=0,0,' DATA - Farm inputs'!$C$60)</f>
        <v>13.45</v>
      </c>
      <c r="G72" s="101">
        <f>IF(' DATA - Farm inputs'!$C$49="Yes",' DATA - Farm inputs'!$C$53,0)</f>
        <v>8.25</v>
      </c>
      <c r="H72" s="101">
        <f t="shared" si="0"/>
        <v>21.7</v>
      </c>
      <c r="I72" s="79">
        <f>'Subcli Mast CALC (0.1 SCS)'!F77</f>
        <v>0</v>
      </c>
      <c r="J72" s="79"/>
      <c r="K72" s="102">
        <f t="shared" si="1"/>
        <v>49.613441802835368</v>
      </c>
      <c r="L72" s="101">
        <f t="shared" si="2"/>
        <v>0</v>
      </c>
      <c r="M72" s="71">
        <f>IF(C72=0,0,' DATA - Farm inputs'!$C$59)+('Clin Mast CALC (0.1 SCS)'!K78)/100*' DATA - Farm inputs'!$C$62</f>
        <v>4.2327776553413319</v>
      </c>
      <c r="N72" s="79">
        <f t="shared" si="3"/>
        <v>0</v>
      </c>
      <c r="O72" s="103"/>
      <c r="P72" s="79">
        <f>'Subcli Mast CALC (0.1 SCS)'!E177</f>
        <v>1</v>
      </c>
      <c r="Q72" s="101">
        <f>'Subcli Mast CALC (0.1 SCS)'!M177</f>
        <v>6.6022532180816738</v>
      </c>
      <c r="R72" s="101">
        <f>'Clin Mast CALC (0.1 SCS)'!M178</f>
        <v>23.395121889389728</v>
      </c>
      <c r="S72" s="101">
        <f>IF(P72=0,0,' DATA - Farm inputs'!$C$60)</f>
        <v>13.45</v>
      </c>
      <c r="T72" s="101">
        <f>IF(' DATA - Farm inputs'!$C$49="Yes",' DATA - Farm inputs'!$C$53,0)</f>
        <v>8.25</v>
      </c>
      <c r="U72" s="101">
        <f t="shared" si="4"/>
        <v>21.7</v>
      </c>
      <c r="V72" s="79">
        <f>'Subcli Mast CALC (0.1 SCS)'!F177</f>
        <v>1</v>
      </c>
      <c r="W72" s="102">
        <f t="shared" si="5"/>
        <v>51.697375107471402</v>
      </c>
      <c r="X72" s="101">
        <f t="shared" si="6"/>
        <v>51.697375107471402</v>
      </c>
      <c r="Y72" s="71">
        <f>IF(P72=0,0,' DATA - Farm inputs'!$C$59)+'Clin Mast CALC (0.1 SCS)'!K178/100*' DATA - Farm inputs'!$C$62</f>
        <v>4.2377069893252362</v>
      </c>
      <c r="Z72" s="104">
        <f t="shared" si="7"/>
        <v>4.2377069893252362</v>
      </c>
    </row>
    <row r="73" spans="2:26" x14ac:dyDescent="0.55000000000000004">
      <c r="B73" s="100">
        <v>6.5</v>
      </c>
      <c r="C73" s="79">
        <f>'Subcli Mast CALC (0.1 SCS)'!E78</f>
        <v>1</v>
      </c>
      <c r="D73" s="101">
        <f>'Subcli Mast CALC (0.1 SCS)'!M78</f>
        <v>4.8464544406438037</v>
      </c>
      <c r="E73" s="101">
        <f>'Clin Mast CALC (0.1 SCS)'!M79</f>
        <v>10.808989668369051</v>
      </c>
      <c r="F73" s="101">
        <f>IF('Costs and antib use 0.1 SCS'!C73=0,0,' DATA - Farm inputs'!$C$60)</f>
        <v>13.45</v>
      </c>
      <c r="G73" s="101">
        <f>IF(' DATA - Farm inputs'!$C$49="Yes",' DATA - Farm inputs'!$C$53,0)</f>
        <v>8.25</v>
      </c>
      <c r="H73" s="101">
        <f t="shared" si="0"/>
        <v>21.7</v>
      </c>
      <c r="I73" s="79">
        <f>'Subcli Mast CALC (0.1 SCS)'!F78</f>
        <v>0</v>
      </c>
      <c r="J73" s="79"/>
      <c r="K73" s="102">
        <f t="shared" si="1"/>
        <v>37.355444109012851</v>
      </c>
      <c r="L73" s="101">
        <f t="shared" si="2"/>
        <v>0</v>
      </c>
      <c r="M73" s="71">
        <f>IF(C73=0,0,' DATA - Farm inputs'!$C$59)+('Clin Mast CALC (0.1 SCS)'!K79)/100*' DATA - Farm inputs'!$C$62</f>
        <v>4.1098251337976937</v>
      </c>
      <c r="N73" s="79">
        <f t="shared" si="3"/>
        <v>0</v>
      </c>
      <c r="O73" s="103"/>
      <c r="P73" s="79">
        <f>'Subcli Mast CALC (0.1 SCS)'!E178</f>
        <v>1</v>
      </c>
      <c r="Q73" s="101">
        <f>'Subcli Mast CALC (0.1 SCS)'!M178</f>
        <v>6.4148208276655714</v>
      </c>
      <c r="R73" s="101">
        <f>'Clin Mast CALC (0.1 SCS)'!M179</f>
        <v>11.048277678386222</v>
      </c>
      <c r="S73" s="101">
        <f>IF(P73=0,0,' DATA - Farm inputs'!$C$60)</f>
        <v>13.45</v>
      </c>
      <c r="T73" s="101">
        <f>IF(' DATA - Farm inputs'!$C$49="Yes",' DATA - Farm inputs'!$C$53,0)</f>
        <v>8.25</v>
      </c>
      <c r="U73" s="101">
        <f t="shared" si="4"/>
        <v>21.7</v>
      </c>
      <c r="V73" s="79">
        <f>'Subcli Mast CALC (0.1 SCS)'!F178</f>
        <v>0</v>
      </c>
      <c r="W73" s="102">
        <f t="shared" si="5"/>
        <v>39.163098506051796</v>
      </c>
      <c r="X73" s="101">
        <f t="shared" si="6"/>
        <v>0</v>
      </c>
      <c r="Y73" s="71">
        <f>IF(P73=0,0,' DATA - Farm inputs'!$C$59)+'Clin Mast CALC (0.1 SCS)'!K179/100*' DATA - Farm inputs'!$C$62</f>
        <v>4.112256428351821</v>
      </c>
      <c r="Z73" s="104">
        <f t="shared" si="7"/>
        <v>0</v>
      </c>
    </row>
    <row r="74" spans="2:26" x14ac:dyDescent="0.55000000000000004">
      <c r="B74" s="100">
        <v>6.6</v>
      </c>
      <c r="C74" s="79">
        <f>'Subcli Mast CALC (0.1 SCS)'!E79</f>
        <v>1</v>
      </c>
      <c r="D74" s="101">
        <f>'Subcli Mast CALC (0.1 SCS)'!M79</f>
        <v>5.2675960206698695</v>
      </c>
      <c r="E74" s="101">
        <f>'Clin Mast CALC (0.1 SCS)'!M80</f>
        <v>8.7972711942273847</v>
      </c>
      <c r="F74" s="101">
        <f>IF('Costs and antib use 0.1 SCS'!C74=0,0,' DATA - Farm inputs'!$C$60)</f>
        <v>13.45</v>
      </c>
      <c r="G74" s="101">
        <f>IF(' DATA - Farm inputs'!$C$49="Yes",' DATA - Farm inputs'!$C$53,0)</f>
        <v>8.25</v>
      </c>
      <c r="H74" s="101">
        <f t="shared" ref="H74:H104" si="8">G74+F74</f>
        <v>21.7</v>
      </c>
      <c r="I74" s="79">
        <f>'Subcli Mast CALC (0.1 SCS)'!F79</f>
        <v>0</v>
      </c>
      <c r="J74" s="79"/>
      <c r="K74" s="102">
        <f t="shared" ref="K74:K104" si="9">D74+E74+H74</f>
        <v>35.764867214897251</v>
      </c>
      <c r="L74" s="101">
        <f t="shared" ref="L74:L104" si="10">(H74+E74+D74)*I74</f>
        <v>0</v>
      </c>
      <c r="M74" s="71">
        <f>IF(C74=0,0,' DATA - Farm inputs'!$C$59)+('Clin Mast CALC (0.1 SCS)'!K80)/100*' DATA - Farm inputs'!$C$62</f>
        <v>4.0893849948610788</v>
      </c>
      <c r="N74" s="79">
        <f t="shared" ref="N74:N104" si="11">M74*I74</f>
        <v>0</v>
      </c>
      <c r="O74" s="103"/>
      <c r="P74" s="79">
        <f>'Subcli Mast CALC (0.1 SCS)'!E179</f>
        <v>1</v>
      </c>
      <c r="Q74" s="101">
        <f>'Subcli Mast CALC (0.1 SCS)'!M179</f>
        <v>6.9149712111564581</v>
      </c>
      <c r="R74" s="101">
        <f>'Clin Mast CALC (0.1 SCS)'!M180</f>
        <v>8.9934321013742196</v>
      </c>
      <c r="S74" s="101">
        <f>IF(P74=0,0,' DATA - Farm inputs'!$C$60)</f>
        <v>13.45</v>
      </c>
      <c r="T74" s="101">
        <f>IF(' DATA - Farm inputs'!$C$49="Yes",' DATA - Farm inputs'!$C$53,0)</f>
        <v>8.25</v>
      </c>
      <c r="U74" s="101">
        <f t="shared" ref="U74:U104" si="12">T74+S74</f>
        <v>21.7</v>
      </c>
      <c r="V74" s="79">
        <f>'Subcli Mast CALC (0.1 SCS)'!F179</f>
        <v>1</v>
      </c>
      <c r="W74" s="102">
        <f t="shared" ref="W74:W104" si="13">U74+R74+Q74</f>
        <v>37.608403312530676</v>
      </c>
      <c r="X74" s="101">
        <f t="shared" ref="X74:X104" si="14">(U74+R74+Q74)*V74</f>
        <v>37.608403312530676</v>
      </c>
      <c r="Y74" s="71">
        <f>IF(P74=0,0,' DATA - Farm inputs'!$C$59)+'Clin Mast CALC (0.1 SCS)'!K180/100*' DATA - Farm inputs'!$C$62</f>
        <v>4.0913780949133738</v>
      </c>
      <c r="Z74" s="104">
        <f t="shared" ref="Z74:Z104" si="15">Y74*V74</f>
        <v>4.0913780949133738</v>
      </c>
    </row>
    <row r="75" spans="2:26" x14ac:dyDescent="0.55000000000000004">
      <c r="B75" s="100">
        <v>6.7</v>
      </c>
      <c r="C75" s="79">
        <f>'Subcli Mast CALC (0.1 SCS)'!E80</f>
        <v>1</v>
      </c>
      <c r="D75" s="101">
        <f>'Subcli Mast CALC (0.1 SCS)'!M80</f>
        <v>4.9560812607764415</v>
      </c>
      <c r="E75" s="101">
        <f>'Clin Mast CALC (0.1 SCS)'!M81</f>
        <v>5.5464680220881117</v>
      </c>
      <c r="F75" s="101">
        <f>IF('Costs and antib use 0.1 SCS'!C75=0,0,' DATA - Farm inputs'!$C$60)</f>
        <v>13.45</v>
      </c>
      <c r="G75" s="101">
        <f>IF(' DATA - Farm inputs'!$C$49="Yes",' DATA - Farm inputs'!$C$53,0)</f>
        <v>8.25</v>
      </c>
      <c r="H75" s="101">
        <f t="shared" si="8"/>
        <v>21.7</v>
      </c>
      <c r="I75" s="79">
        <f>'Subcli Mast CALC (0.1 SCS)'!F80</f>
        <v>0</v>
      </c>
      <c r="J75" s="79"/>
      <c r="K75" s="102">
        <f t="shared" si="9"/>
        <v>32.202549282864553</v>
      </c>
      <c r="L75" s="101">
        <f t="shared" si="10"/>
        <v>0</v>
      </c>
      <c r="M75" s="71">
        <f>IF(C75=0,0,' DATA - Farm inputs'!$C$59)+('Clin Mast CALC (0.1 SCS)'!K81)/100*' DATA - Farm inputs'!$C$62</f>
        <v>4.0563550906532013</v>
      </c>
      <c r="N75" s="79">
        <f t="shared" si="11"/>
        <v>0</v>
      </c>
      <c r="O75" s="103"/>
      <c r="P75" s="79">
        <f>'Subcli Mast CALC (0.1 SCS)'!E180</f>
        <v>1</v>
      </c>
      <c r="Q75" s="101">
        <f>'Subcli Mast CALC (0.1 SCS)'!M180</f>
        <v>6.5458102967585994</v>
      </c>
      <c r="R75" s="101">
        <f>'Clin Mast CALC (0.1 SCS)'!M181</f>
        <v>5.6715778877654754</v>
      </c>
      <c r="S75" s="101">
        <f>IF(P75=0,0,' DATA - Farm inputs'!$C$60)</f>
        <v>13.45</v>
      </c>
      <c r="T75" s="101">
        <f>IF(' DATA - Farm inputs'!$C$49="Yes",' DATA - Farm inputs'!$C$53,0)</f>
        <v>8.25</v>
      </c>
      <c r="U75" s="101">
        <f t="shared" si="12"/>
        <v>21.7</v>
      </c>
      <c r="V75" s="79">
        <f>'Subcli Mast CALC (0.1 SCS)'!F180</f>
        <v>0</v>
      </c>
      <c r="W75" s="102">
        <f t="shared" si="13"/>
        <v>33.917388184524071</v>
      </c>
      <c r="X75" s="101">
        <f t="shared" si="14"/>
        <v>0</v>
      </c>
      <c r="Y75" s="71">
        <f>IF(P75=0,0,' DATA - Farm inputs'!$C$59)+'Clin Mast CALC (0.1 SCS)'!K181/100*' DATA - Farm inputs'!$C$62</f>
        <v>4.0576262740069646</v>
      </c>
      <c r="Z75" s="104">
        <f t="shared" si="15"/>
        <v>0</v>
      </c>
    </row>
    <row r="76" spans="2:26" x14ac:dyDescent="0.55000000000000004">
      <c r="B76" s="100">
        <v>6.8</v>
      </c>
      <c r="C76" s="79">
        <f>'Subcli Mast CALC (0.1 SCS)'!E81</f>
        <v>1</v>
      </c>
      <c r="D76" s="101">
        <f>'Subcli Mast CALC (0.1 SCS)'!M81</f>
        <v>5.8880421462592611</v>
      </c>
      <c r="E76" s="101">
        <f>'Clin Mast CALC (0.1 SCS)'!M82</f>
        <v>8.6614300175167642</v>
      </c>
      <c r="F76" s="101">
        <f>IF('Costs and antib use 0.1 SCS'!C76=0,0,' DATA - Farm inputs'!$C$60)</f>
        <v>13.45</v>
      </c>
      <c r="G76" s="101">
        <f>IF(' DATA - Farm inputs'!$C$49="Yes",' DATA - Farm inputs'!$C$53,0)</f>
        <v>8.25</v>
      </c>
      <c r="H76" s="101">
        <f t="shared" si="8"/>
        <v>21.7</v>
      </c>
      <c r="I76" s="79">
        <f>'Subcli Mast CALC (0.1 SCS)'!F81</f>
        <v>0</v>
      </c>
      <c r="J76" s="79"/>
      <c r="K76" s="102">
        <f t="shared" si="9"/>
        <v>36.249472163776026</v>
      </c>
      <c r="L76" s="101">
        <f t="shared" si="10"/>
        <v>0</v>
      </c>
      <c r="M76" s="71">
        <f>IF(C76=0,0,' DATA - Farm inputs'!$C$59)+('Clin Mast CALC (0.1 SCS)'!K82)/100*' DATA - Farm inputs'!$C$62</f>
        <v>4.0880047756301234</v>
      </c>
      <c r="N76" s="79">
        <f t="shared" si="11"/>
        <v>0</v>
      </c>
      <c r="O76" s="103"/>
      <c r="P76" s="79">
        <f>'Subcli Mast CALC (0.1 SCS)'!E181</f>
        <v>1</v>
      </c>
      <c r="Q76" s="101">
        <f>'Subcli Mast CALC (0.1 SCS)'!M181</f>
        <v>7.6370248454878338</v>
      </c>
      <c r="R76" s="101">
        <f>'Clin Mast CALC (0.1 SCS)'!M182</f>
        <v>8.8546555747251183</v>
      </c>
      <c r="S76" s="101">
        <f>IF(P76=0,0,' DATA - Farm inputs'!$C$60)</f>
        <v>13.45</v>
      </c>
      <c r="T76" s="101">
        <f>IF(' DATA - Farm inputs'!$C$49="Yes",' DATA - Farm inputs'!$C$53,0)</f>
        <v>8.25</v>
      </c>
      <c r="U76" s="101">
        <f t="shared" si="12"/>
        <v>21.7</v>
      </c>
      <c r="V76" s="79">
        <f>'Subcli Mast CALC (0.1 SCS)'!F181</f>
        <v>1</v>
      </c>
      <c r="W76" s="102">
        <f t="shared" si="13"/>
        <v>38.191680420212954</v>
      </c>
      <c r="X76" s="101">
        <f t="shared" si="14"/>
        <v>38.191680420212954</v>
      </c>
      <c r="Y76" s="71">
        <f>IF(P76=0,0,' DATA - Farm inputs'!$C$59)+'Clin Mast CALC (0.1 SCS)'!K182/100*' DATA - Farm inputs'!$C$62</f>
        <v>4.0899680509522973</v>
      </c>
      <c r="Z76" s="104">
        <f t="shared" si="15"/>
        <v>4.0899680509522973</v>
      </c>
    </row>
    <row r="77" spans="2:26" x14ac:dyDescent="0.55000000000000004">
      <c r="B77" s="100">
        <v>6.9</v>
      </c>
      <c r="C77" s="79">
        <f>'Subcli Mast CALC (0.1 SCS)'!E82</f>
        <v>1</v>
      </c>
      <c r="D77" s="101">
        <f>'Subcli Mast CALC (0.1 SCS)'!M82</f>
        <v>5.775469076017484</v>
      </c>
      <c r="E77" s="101">
        <f>'Clin Mast CALC (0.1 SCS)'!M83</f>
        <v>8.4969610173541987</v>
      </c>
      <c r="F77" s="101">
        <f>IF('Costs and antib use 0.1 SCS'!C77=0,0,' DATA - Farm inputs'!$C$60)</f>
        <v>13.45</v>
      </c>
      <c r="G77" s="101">
        <f>IF(' DATA - Farm inputs'!$C$49="Yes",' DATA - Farm inputs'!$C$53,0)</f>
        <v>8.25</v>
      </c>
      <c r="H77" s="101">
        <f t="shared" si="8"/>
        <v>21.7</v>
      </c>
      <c r="I77" s="79">
        <f>'Subcli Mast CALC (0.1 SCS)'!F82</f>
        <v>0</v>
      </c>
      <c r="J77" s="79"/>
      <c r="K77" s="102">
        <f t="shared" si="9"/>
        <v>35.972430093371685</v>
      </c>
      <c r="L77" s="101">
        <f t="shared" si="10"/>
        <v>0</v>
      </c>
      <c r="M77" s="71">
        <f>IF(C77=0,0,' DATA - Farm inputs'!$C$59)+('Clin Mast CALC (0.1 SCS)'!K83)/100*' DATA - Farm inputs'!$C$62</f>
        <v>4.0863336823547467</v>
      </c>
      <c r="N77" s="79">
        <f t="shared" si="11"/>
        <v>0</v>
      </c>
      <c r="O77" s="103"/>
      <c r="P77" s="79">
        <f>'Subcli Mast CALC (0.1 SCS)'!E182</f>
        <v>1</v>
      </c>
      <c r="Q77" s="101">
        <f>'Subcli Mast CALC (0.1 SCS)'!M182</f>
        <v>7.5073013732994189</v>
      </c>
      <c r="R77" s="101">
        <f>'Clin Mast CALC (0.1 SCS)'!M183</f>
        <v>8.686628687086472</v>
      </c>
      <c r="S77" s="101">
        <f>IF(P77=0,0,' DATA - Farm inputs'!$C$60)</f>
        <v>13.45</v>
      </c>
      <c r="T77" s="101">
        <f>IF(' DATA - Farm inputs'!$C$49="Yes",' DATA - Farm inputs'!$C$53,0)</f>
        <v>8.25</v>
      </c>
      <c r="U77" s="101">
        <f t="shared" si="12"/>
        <v>21.7</v>
      </c>
      <c r="V77" s="79">
        <f>'Subcli Mast CALC (0.1 SCS)'!F182</f>
        <v>0</v>
      </c>
      <c r="W77" s="102">
        <f t="shared" si="13"/>
        <v>37.893930060385891</v>
      </c>
      <c r="X77" s="101">
        <f t="shared" si="14"/>
        <v>0</v>
      </c>
      <c r="Y77" s="71">
        <f>IF(P77=0,0,' DATA - Farm inputs'!$C$59)+'Clin Mast CALC (0.1 SCS)'!K183/100*' DATA - Farm inputs'!$C$62</f>
        <v>4.0882608076314417</v>
      </c>
      <c r="Z77" s="104">
        <f t="shared" si="15"/>
        <v>0</v>
      </c>
    </row>
    <row r="78" spans="2:26" x14ac:dyDescent="0.55000000000000004">
      <c r="B78" s="100">
        <v>7</v>
      </c>
      <c r="C78" s="79">
        <f>'Subcli Mast CALC (0.1 SCS)'!E83</f>
        <v>1</v>
      </c>
      <c r="D78" s="101">
        <f>'Subcli Mast CALC (0.1 SCS)'!M83</f>
        <v>5.4303148193694382</v>
      </c>
      <c r="E78" s="101">
        <f>'Clin Mast CALC (0.1 SCS)'!M84</f>
        <v>10.258342436062753</v>
      </c>
      <c r="F78" s="101">
        <f>IF('Costs and antib use 0.1 SCS'!C78=0,0,' DATA - Farm inputs'!$C$60)</f>
        <v>13.45</v>
      </c>
      <c r="G78" s="101">
        <f>IF(' DATA - Farm inputs'!$C$49="Yes",' DATA - Farm inputs'!$C$53,0)</f>
        <v>8.25</v>
      </c>
      <c r="H78" s="101">
        <f t="shared" si="8"/>
        <v>21.7</v>
      </c>
      <c r="I78" s="79">
        <f>'Subcli Mast CALC (0.1 SCS)'!F83</f>
        <v>0</v>
      </c>
      <c r="J78" s="79"/>
      <c r="K78" s="102">
        <f t="shared" si="9"/>
        <v>37.388657255432193</v>
      </c>
      <c r="L78" s="101">
        <f t="shared" si="10"/>
        <v>0</v>
      </c>
      <c r="M78" s="71">
        <f>IF(C78=0,0,' DATA - Farm inputs'!$C$59)+('Clin Mast CALC (0.1 SCS)'!K84)/100*' DATA - Farm inputs'!$C$62</f>
        <v>4.1042302625082581</v>
      </c>
      <c r="N78" s="79">
        <f t="shared" si="11"/>
        <v>0</v>
      </c>
      <c r="O78" s="103"/>
      <c r="P78" s="79">
        <f>'Subcli Mast CALC (0.1 SCS)'!E183</f>
        <v>1</v>
      </c>
      <c r="Q78" s="101">
        <f>'Subcli Mast CALC (0.1 SCS)'!M183</f>
        <v>7.1060231398342033</v>
      </c>
      <c r="R78" s="101">
        <f>'Clin Mast CALC (0.1 SCS)'!M184</f>
        <v>10.485889662267448</v>
      </c>
      <c r="S78" s="101">
        <f>IF(P78=0,0,' DATA - Farm inputs'!$C$60)</f>
        <v>13.45</v>
      </c>
      <c r="T78" s="101">
        <f>IF(' DATA - Farm inputs'!$C$49="Yes",' DATA - Farm inputs'!$C$53,0)</f>
        <v>8.25</v>
      </c>
      <c r="U78" s="101">
        <f t="shared" si="12"/>
        <v>21.7</v>
      </c>
      <c r="V78" s="79">
        <f>'Subcli Mast CALC (0.1 SCS)'!F183</f>
        <v>0</v>
      </c>
      <c r="W78" s="102">
        <f t="shared" si="13"/>
        <v>39.291912802101649</v>
      </c>
      <c r="X78" s="101">
        <f t="shared" si="14"/>
        <v>0</v>
      </c>
      <c r="Y78" s="71">
        <f>IF(P78=0,0,' DATA - Farm inputs'!$C$59)+'Clin Mast CALC (0.1 SCS)'!K184/100*' DATA - Farm inputs'!$C$62</f>
        <v>4.1065422644001979</v>
      </c>
      <c r="Z78" s="104">
        <f t="shared" si="15"/>
        <v>0</v>
      </c>
    </row>
    <row r="79" spans="2:26" x14ac:dyDescent="0.55000000000000004">
      <c r="B79" s="100">
        <v>7.1</v>
      </c>
      <c r="C79" s="79">
        <f>'Subcli Mast CALC (0.1 SCS)'!E84</f>
        <v>1</v>
      </c>
      <c r="D79" s="101">
        <f>'Subcli Mast CALC (0.1 SCS)'!M84</f>
        <v>5.6039840124972669</v>
      </c>
      <c r="E79" s="101">
        <f>'Clin Mast CALC (0.1 SCS)'!M85</f>
        <v>9.1587624398412615</v>
      </c>
      <c r="F79" s="101">
        <f>IF('Costs and antib use 0.1 SCS'!C79=0,0,' DATA - Farm inputs'!$C$60)</f>
        <v>13.45</v>
      </c>
      <c r="G79" s="101">
        <f>IF(' DATA - Farm inputs'!$C$49="Yes",' DATA - Farm inputs'!$C$53,0)</f>
        <v>8.25</v>
      </c>
      <c r="H79" s="101">
        <f t="shared" si="8"/>
        <v>21.7</v>
      </c>
      <c r="I79" s="79">
        <f>'Subcli Mast CALC (0.1 SCS)'!F84</f>
        <v>0</v>
      </c>
      <c r="J79" s="79"/>
      <c r="K79" s="102">
        <f t="shared" si="9"/>
        <v>36.462746452338529</v>
      </c>
      <c r="L79" s="101">
        <f t="shared" si="10"/>
        <v>0</v>
      </c>
      <c r="M79" s="71">
        <f>IF(C79=0,0,' DATA - Farm inputs'!$C$59)+('Clin Mast CALC (0.1 SCS)'!K85)/100*' DATA - Farm inputs'!$C$62</f>
        <v>4.0930579398480109</v>
      </c>
      <c r="N79" s="79">
        <f t="shared" si="11"/>
        <v>0</v>
      </c>
      <c r="O79" s="103"/>
      <c r="P79" s="79">
        <f>'Subcli Mast CALC (0.1 SCS)'!E184</f>
        <v>1</v>
      </c>
      <c r="Q79" s="101">
        <f>'Subcli Mast CALC (0.1 SCS)'!M184</f>
        <v>7.3086028969628547</v>
      </c>
      <c r="R79" s="101">
        <f>'Clin Mast CALC (0.1 SCS)'!M185</f>
        <v>9.3627204034582334</v>
      </c>
      <c r="S79" s="101">
        <f>IF(P79=0,0,' DATA - Farm inputs'!$C$60)</f>
        <v>13.45</v>
      </c>
      <c r="T79" s="101">
        <f>IF(' DATA - Farm inputs'!$C$49="Yes",' DATA - Farm inputs'!$C$53,0)</f>
        <v>8.25</v>
      </c>
      <c r="U79" s="101">
        <f t="shared" si="12"/>
        <v>21.7</v>
      </c>
      <c r="V79" s="79">
        <f>'Subcli Mast CALC (0.1 SCS)'!F184</f>
        <v>0</v>
      </c>
      <c r="W79" s="102">
        <f t="shared" si="13"/>
        <v>38.371323300421089</v>
      </c>
      <c r="X79" s="101">
        <f t="shared" si="14"/>
        <v>0</v>
      </c>
      <c r="Y79" s="71">
        <f>IF(P79=0,0,' DATA - Farm inputs'!$C$59)+'Clin Mast CALC (0.1 SCS)'!K185/100*' DATA - Farm inputs'!$C$62</f>
        <v>4.095130262176979</v>
      </c>
      <c r="Z79" s="104">
        <f t="shared" si="15"/>
        <v>0</v>
      </c>
    </row>
    <row r="80" spans="2:26" x14ac:dyDescent="0.55000000000000004">
      <c r="B80" s="100">
        <v>7.2</v>
      </c>
      <c r="C80" s="79">
        <f>'Subcli Mast CALC (0.1 SCS)'!E85</f>
        <v>1</v>
      </c>
      <c r="D80" s="101">
        <f>'Subcli Mast CALC (0.1 SCS)'!M85</f>
        <v>5.0973740303717481</v>
      </c>
      <c r="E80" s="101">
        <f>'Clin Mast CALC (0.1 SCS)'!M86</f>
        <v>9.1587624398412615</v>
      </c>
      <c r="F80" s="101">
        <f>IF('Costs and antib use 0.1 SCS'!C80=0,0,' DATA - Farm inputs'!$C$60)</f>
        <v>13.45</v>
      </c>
      <c r="G80" s="101">
        <f>IF(' DATA - Farm inputs'!$C$49="Yes",' DATA - Farm inputs'!$C$53,0)</f>
        <v>8.25</v>
      </c>
      <c r="H80" s="101">
        <f t="shared" si="8"/>
        <v>21.7</v>
      </c>
      <c r="I80" s="79">
        <f>'Subcli Mast CALC (0.1 SCS)'!F85</f>
        <v>0</v>
      </c>
      <c r="J80" s="79"/>
      <c r="K80" s="102">
        <f t="shared" si="9"/>
        <v>35.956136470213011</v>
      </c>
      <c r="L80" s="101">
        <f t="shared" si="10"/>
        <v>0</v>
      </c>
      <c r="M80" s="71">
        <f>IF(C80=0,0,' DATA - Farm inputs'!$C$59)+('Clin Mast CALC (0.1 SCS)'!K86)/100*' DATA - Farm inputs'!$C$62</f>
        <v>4.0930579398480109</v>
      </c>
      <c r="N80" s="79">
        <f t="shared" si="11"/>
        <v>0</v>
      </c>
      <c r="O80" s="103"/>
      <c r="P80" s="79">
        <f>'Subcli Mast CALC (0.1 SCS)'!E185</f>
        <v>1</v>
      </c>
      <c r="Q80" s="101">
        <f>'Subcli Mast CALC (0.1 SCS)'!M185</f>
        <v>6.7138072770358743</v>
      </c>
      <c r="R80" s="101">
        <f>'Clin Mast CALC (0.1 SCS)'!M186</f>
        <v>9.3627204034582334</v>
      </c>
      <c r="S80" s="101">
        <f>IF(P80=0,0,' DATA - Farm inputs'!$C$60)</f>
        <v>13.45</v>
      </c>
      <c r="T80" s="101">
        <f>IF(' DATA - Farm inputs'!$C$49="Yes",' DATA - Farm inputs'!$C$53,0)</f>
        <v>8.25</v>
      </c>
      <c r="U80" s="101">
        <f t="shared" si="12"/>
        <v>21.7</v>
      </c>
      <c r="V80" s="79">
        <f>'Subcli Mast CALC (0.1 SCS)'!F185</f>
        <v>0</v>
      </c>
      <c r="W80" s="102">
        <f t="shared" si="13"/>
        <v>37.776527680494105</v>
      </c>
      <c r="X80" s="101">
        <f t="shared" si="14"/>
        <v>0</v>
      </c>
      <c r="Y80" s="71">
        <f>IF(P80=0,0,' DATA - Farm inputs'!$C$59)+'Clin Mast CALC (0.1 SCS)'!K186/100*' DATA - Farm inputs'!$C$62</f>
        <v>4.095130262176979</v>
      </c>
      <c r="Z80" s="104">
        <f t="shared" si="15"/>
        <v>0</v>
      </c>
    </row>
    <row r="81" spans="2:26" x14ac:dyDescent="0.55000000000000004">
      <c r="B81" s="100">
        <v>7.3</v>
      </c>
      <c r="C81" s="79">
        <f>'Subcli Mast CALC (0.1 SCS)'!E86</f>
        <v>1</v>
      </c>
      <c r="D81" s="101">
        <f>'Subcli Mast CALC (0.1 SCS)'!M86</f>
        <v>5.2659507842228583</v>
      </c>
      <c r="E81" s="101">
        <f>'Clin Mast CALC (0.1 SCS)'!M87</f>
        <v>9.1587624398412615</v>
      </c>
      <c r="F81" s="101">
        <f>IF('Costs and antib use 0.1 SCS'!C81=0,0,' DATA - Farm inputs'!$C$60)</f>
        <v>13.45</v>
      </c>
      <c r="G81" s="101">
        <f>IF(' DATA - Farm inputs'!$C$49="Yes",' DATA - Farm inputs'!$C$53,0)</f>
        <v>8.25</v>
      </c>
      <c r="H81" s="101">
        <f t="shared" si="8"/>
        <v>21.7</v>
      </c>
      <c r="I81" s="79">
        <f>'Subcli Mast CALC (0.1 SCS)'!F86</f>
        <v>0</v>
      </c>
      <c r="J81" s="79"/>
      <c r="K81" s="102">
        <f t="shared" si="9"/>
        <v>36.124713224064124</v>
      </c>
      <c r="L81" s="101">
        <f t="shared" si="10"/>
        <v>0</v>
      </c>
      <c r="M81" s="71">
        <f>IF(C81=0,0,' DATA - Farm inputs'!$C$59)+('Clin Mast CALC (0.1 SCS)'!K87)/100*' DATA - Farm inputs'!$C$62</f>
        <v>4.0930579398480109</v>
      </c>
      <c r="N81" s="79">
        <f t="shared" si="11"/>
        <v>0</v>
      </c>
      <c r="O81" s="103"/>
      <c r="P81" s="79">
        <f>'Subcli Mast CALC (0.1 SCS)'!E186</f>
        <v>1</v>
      </c>
      <c r="Q81" s="101">
        <f>'Subcli Mast CALC (0.1 SCS)'!M186</f>
        <v>6.9130333071383054</v>
      </c>
      <c r="R81" s="101">
        <f>'Clin Mast CALC (0.1 SCS)'!M187</f>
        <v>9.3627204034582334</v>
      </c>
      <c r="S81" s="101">
        <f>IF(P81=0,0,' DATA - Farm inputs'!$C$60)</f>
        <v>13.45</v>
      </c>
      <c r="T81" s="101">
        <f>IF(' DATA - Farm inputs'!$C$49="Yes",' DATA - Farm inputs'!$C$53,0)</f>
        <v>8.25</v>
      </c>
      <c r="U81" s="101">
        <f t="shared" si="12"/>
        <v>21.7</v>
      </c>
      <c r="V81" s="79">
        <f>'Subcli Mast CALC (0.1 SCS)'!F186</f>
        <v>0</v>
      </c>
      <c r="W81" s="102">
        <f t="shared" si="13"/>
        <v>37.975753710596535</v>
      </c>
      <c r="X81" s="101">
        <f t="shared" si="14"/>
        <v>0</v>
      </c>
      <c r="Y81" s="71">
        <f>IF(P81=0,0,' DATA - Farm inputs'!$C$59)+'Clin Mast CALC (0.1 SCS)'!K187/100*' DATA - Farm inputs'!$C$62</f>
        <v>4.095130262176979</v>
      </c>
      <c r="Z81" s="104">
        <f t="shared" si="15"/>
        <v>0</v>
      </c>
    </row>
    <row r="82" spans="2:26" x14ac:dyDescent="0.55000000000000004">
      <c r="B82" s="100">
        <v>7.4</v>
      </c>
      <c r="C82" s="79">
        <f>'Subcli Mast CALC (0.1 SCS)'!E87</f>
        <v>1</v>
      </c>
      <c r="D82" s="101">
        <f>'Subcli Mast CALC (0.1 SCS)'!M87</f>
        <v>5.8960388894204181</v>
      </c>
      <c r="E82" s="101">
        <f>'Clin Mast CALC (0.1 SCS)'!M88</f>
        <v>9.1587624398412615</v>
      </c>
      <c r="F82" s="101">
        <f>IF('Costs and antib use 0.1 SCS'!C82=0,0,' DATA - Farm inputs'!$C$60)</f>
        <v>13.45</v>
      </c>
      <c r="G82" s="101">
        <f>IF(' DATA - Farm inputs'!$C$49="Yes",' DATA - Farm inputs'!$C$53,0)</f>
        <v>8.25</v>
      </c>
      <c r="H82" s="101">
        <f t="shared" si="8"/>
        <v>21.7</v>
      </c>
      <c r="I82" s="79">
        <f>'Subcli Mast CALC (0.1 SCS)'!F87</f>
        <v>0</v>
      </c>
      <c r="J82" s="79"/>
      <c r="K82" s="102">
        <f t="shared" si="9"/>
        <v>36.754801329261682</v>
      </c>
      <c r="L82" s="101">
        <f t="shared" si="10"/>
        <v>0</v>
      </c>
      <c r="M82" s="71">
        <f>IF(C82=0,0,' DATA - Farm inputs'!$C$59)+('Clin Mast CALC (0.1 SCS)'!K88)/100*' DATA - Farm inputs'!$C$62</f>
        <v>4.0930579398480109</v>
      </c>
      <c r="N82" s="79">
        <f t="shared" si="11"/>
        <v>0</v>
      </c>
      <c r="O82" s="103"/>
      <c r="P82" s="79">
        <f>'Subcli Mast CALC (0.1 SCS)'!E187</f>
        <v>1</v>
      </c>
      <c r="Q82" s="101">
        <f>'Subcli Mast CALC (0.1 SCS)'!M187</f>
        <v>7.6462184745463047</v>
      </c>
      <c r="R82" s="101">
        <f>'Clin Mast CALC (0.1 SCS)'!M188</f>
        <v>9.3627204034582334</v>
      </c>
      <c r="S82" s="101">
        <f>IF(P82=0,0,' DATA - Farm inputs'!$C$60)</f>
        <v>13.45</v>
      </c>
      <c r="T82" s="101">
        <f>IF(' DATA - Farm inputs'!$C$49="Yes",' DATA - Farm inputs'!$C$53,0)</f>
        <v>8.25</v>
      </c>
      <c r="U82" s="101">
        <f t="shared" si="12"/>
        <v>21.7</v>
      </c>
      <c r="V82" s="79">
        <f>'Subcli Mast CALC (0.1 SCS)'!F187</f>
        <v>0</v>
      </c>
      <c r="W82" s="102">
        <f t="shared" si="13"/>
        <v>38.708938878004538</v>
      </c>
      <c r="X82" s="101">
        <f t="shared" si="14"/>
        <v>0</v>
      </c>
      <c r="Y82" s="71">
        <f>IF(P82=0,0,' DATA - Farm inputs'!$C$59)+'Clin Mast CALC (0.1 SCS)'!K188/100*' DATA - Farm inputs'!$C$62</f>
        <v>4.095130262176979</v>
      </c>
      <c r="Z82" s="104">
        <f t="shared" si="15"/>
        <v>0</v>
      </c>
    </row>
    <row r="83" spans="2:26" x14ac:dyDescent="0.55000000000000004">
      <c r="B83" s="100">
        <v>7.5</v>
      </c>
      <c r="C83" s="79">
        <f>'Subcli Mast CALC (0.1 SCS)'!E88</f>
        <v>1</v>
      </c>
      <c r="D83" s="101">
        <f>'Subcli Mast CALC (0.1 SCS)'!M88</f>
        <v>6.1732124792822232</v>
      </c>
      <c r="E83" s="101">
        <f>'Clin Mast CALC (0.1 SCS)'!M89</f>
        <v>9.1587624398412615</v>
      </c>
      <c r="F83" s="101">
        <f>IF('Costs and antib use 0.1 SCS'!C83=0,0,' DATA - Farm inputs'!$C$60)</f>
        <v>13.45</v>
      </c>
      <c r="G83" s="101">
        <f>IF(' DATA - Farm inputs'!$C$49="Yes",' DATA - Farm inputs'!$C$53,0)</f>
        <v>8.25</v>
      </c>
      <c r="H83" s="101">
        <f t="shared" si="8"/>
        <v>21.7</v>
      </c>
      <c r="I83" s="79">
        <f>'Subcli Mast CALC (0.1 SCS)'!F88</f>
        <v>0</v>
      </c>
      <c r="J83" s="79"/>
      <c r="K83" s="102">
        <f t="shared" si="9"/>
        <v>37.031974919123485</v>
      </c>
      <c r="L83" s="101">
        <f t="shared" si="10"/>
        <v>0</v>
      </c>
      <c r="M83" s="71">
        <f>IF(C83=0,0,' DATA - Farm inputs'!$C$59)+('Clin Mast CALC (0.1 SCS)'!K89)/100*' DATA - Farm inputs'!$C$62</f>
        <v>4.0930579398480109</v>
      </c>
      <c r="N83" s="79">
        <f t="shared" si="11"/>
        <v>0</v>
      </c>
      <c r="O83" s="103"/>
      <c r="P83" s="79">
        <f>'Subcli Mast CALC (0.1 SCS)'!E188</f>
        <v>1</v>
      </c>
      <c r="Q83" s="101">
        <f>'Subcli Mast CALC (0.1 SCS)'!M188</f>
        <v>7.9631352657916663</v>
      </c>
      <c r="R83" s="101">
        <f>'Clin Mast CALC (0.1 SCS)'!M189</f>
        <v>9.3627204034582334</v>
      </c>
      <c r="S83" s="101">
        <f>IF(P83=0,0,' DATA - Farm inputs'!$C$60)</f>
        <v>13.45</v>
      </c>
      <c r="T83" s="101">
        <f>IF(' DATA - Farm inputs'!$C$49="Yes",' DATA - Farm inputs'!$C$53,0)</f>
        <v>8.25</v>
      </c>
      <c r="U83" s="101">
        <f t="shared" si="12"/>
        <v>21.7</v>
      </c>
      <c r="V83" s="79">
        <f>'Subcli Mast CALC (0.1 SCS)'!F188</f>
        <v>0</v>
      </c>
      <c r="W83" s="102">
        <f t="shared" si="13"/>
        <v>39.0258556692499</v>
      </c>
      <c r="X83" s="101">
        <f t="shared" si="14"/>
        <v>0</v>
      </c>
      <c r="Y83" s="71">
        <f>IF(P83=0,0,' DATA - Farm inputs'!$C$59)+'Clin Mast CALC (0.1 SCS)'!K189/100*' DATA - Farm inputs'!$C$62</f>
        <v>4.095130262176979</v>
      </c>
      <c r="Z83" s="104">
        <f t="shared" si="15"/>
        <v>0</v>
      </c>
    </row>
    <row r="84" spans="2:26" x14ac:dyDescent="0.55000000000000004">
      <c r="B84" s="100">
        <v>7.6</v>
      </c>
      <c r="C84" s="79">
        <f>'Subcli Mast CALC (0.1 SCS)'!E89</f>
        <v>1</v>
      </c>
      <c r="D84" s="101">
        <f>'Subcli Mast CALC (0.1 SCS)'!M89</f>
        <v>5.2520867257270165</v>
      </c>
      <c r="E84" s="101">
        <f>'Clin Mast CALC (0.1 SCS)'!M90</f>
        <v>9.1587624398412615</v>
      </c>
      <c r="F84" s="101">
        <f>IF('Costs and antib use 0.1 SCS'!C84=0,0,' DATA - Farm inputs'!$C$60)</f>
        <v>13.45</v>
      </c>
      <c r="G84" s="101">
        <f>IF(' DATA - Farm inputs'!$C$49="Yes",' DATA - Farm inputs'!$C$53,0)</f>
        <v>8.25</v>
      </c>
      <c r="H84" s="101">
        <f t="shared" si="8"/>
        <v>21.7</v>
      </c>
      <c r="I84" s="79">
        <f>'Subcli Mast CALC (0.1 SCS)'!F89</f>
        <v>0</v>
      </c>
      <c r="J84" s="79"/>
      <c r="K84" s="102">
        <f t="shared" si="9"/>
        <v>36.110849165568276</v>
      </c>
      <c r="L84" s="101">
        <f t="shared" si="10"/>
        <v>0</v>
      </c>
      <c r="M84" s="71">
        <f>IF(C84=0,0,' DATA - Farm inputs'!$C$59)+('Clin Mast CALC (0.1 SCS)'!K90)/100*' DATA - Farm inputs'!$C$62</f>
        <v>4.0930579398480109</v>
      </c>
      <c r="N84" s="79">
        <f t="shared" si="11"/>
        <v>0</v>
      </c>
      <c r="O84" s="103"/>
      <c r="P84" s="79">
        <f>'Subcli Mast CALC (0.1 SCS)'!E189</f>
        <v>1</v>
      </c>
      <c r="Q84" s="101">
        <f>'Subcli Mast CALC (0.1 SCS)'!M189</f>
        <v>6.8966980591513032</v>
      </c>
      <c r="R84" s="101">
        <f>'Clin Mast CALC (0.1 SCS)'!M190</f>
        <v>9.3627204034582334</v>
      </c>
      <c r="S84" s="101">
        <f>IF(P84=0,0,' DATA - Farm inputs'!$C$60)</f>
        <v>13.45</v>
      </c>
      <c r="T84" s="101">
        <f>IF(' DATA - Farm inputs'!$C$49="Yes",' DATA - Farm inputs'!$C$53,0)</f>
        <v>8.25</v>
      </c>
      <c r="U84" s="101">
        <f t="shared" si="12"/>
        <v>21.7</v>
      </c>
      <c r="V84" s="79">
        <f>'Subcli Mast CALC (0.1 SCS)'!F189</f>
        <v>0</v>
      </c>
      <c r="W84" s="102">
        <f t="shared" si="13"/>
        <v>37.959418462609534</v>
      </c>
      <c r="X84" s="101">
        <f t="shared" si="14"/>
        <v>0</v>
      </c>
      <c r="Y84" s="71">
        <f>IF(P84=0,0,' DATA - Farm inputs'!$C$59)+'Clin Mast CALC (0.1 SCS)'!K190/100*' DATA - Farm inputs'!$C$62</f>
        <v>4.095130262176979</v>
      </c>
      <c r="Z84" s="104">
        <f t="shared" si="15"/>
        <v>0</v>
      </c>
    </row>
    <row r="85" spans="2:26" x14ac:dyDescent="0.55000000000000004">
      <c r="B85" s="100">
        <v>7.7</v>
      </c>
      <c r="C85" s="79">
        <f>'Subcli Mast CALC (0.1 SCS)'!E90</f>
        <v>1</v>
      </c>
      <c r="D85" s="101">
        <f>'Subcli Mast CALC (0.1 SCS)'!M90</f>
        <v>5.5685450182674252</v>
      </c>
      <c r="E85" s="101">
        <f>'Clin Mast CALC (0.1 SCS)'!M91</f>
        <v>9.1587624398412615</v>
      </c>
      <c r="F85" s="101">
        <f>IF('Costs and antib use 0.1 SCS'!C85=0,0,' DATA - Farm inputs'!$C$60)</f>
        <v>13.45</v>
      </c>
      <c r="G85" s="101">
        <f>IF(' DATA - Farm inputs'!$C$49="Yes",' DATA - Farm inputs'!$C$53,0)</f>
        <v>8.25</v>
      </c>
      <c r="H85" s="101">
        <f t="shared" si="8"/>
        <v>21.7</v>
      </c>
      <c r="I85" s="79">
        <f>'Subcli Mast CALC (0.1 SCS)'!F90</f>
        <v>0</v>
      </c>
      <c r="J85" s="79"/>
      <c r="K85" s="102">
        <f t="shared" si="9"/>
        <v>36.427307458108686</v>
      </c>
      <c r="L85" s="101">
        <f t="shared" si="10"/>
        <v>0</v>
      </c>
      <c r="M85" s="71">
        <f>IF(C85=0,0,' DATA - Farm inputs'!$C$59)+('Clin Mast CALC (0.1 SCS)'!K91)/100*' DATA - Farm inputs'!$C$62</f>
        <v>4.0930579398480109</v>
      </c>
      <c r="N85" s="79">
        <f t="shared" si="11"/>
        <v>0</v>
      </c>
      <c r="O85" s="103"/>
      <c r="P85" s="79">
        <f>'Subcli Mast CALC (0.1 SCS)'!E190</f>
        <v>1</v>
      </c>
      <c r="Q85" s="101">
        <f>'Subcli Mast CALC (0.1 SCS)'!M190</f>
        <v>7.2673752178600726</v>
      </c>
      <c r="R85" s="101">
        <f>'Clin Mast CALC (0.1 SCS)'!M191</f>
        <v>9.3627204034582334</v>
      </c>
      <c r="S85" s="101">
        <f>IF(P85=0,0,' DATA - Farm inputs'!$C$60)</f>
        <v>13.45</v>
      </c>
      <c r="T85" s="101">
        <f>IF(' DATA - Farm inputs'!$C$49="Yes",' DATA - Farm inputs'!$C$53,0)</f>
        <v>8.25</v>
      </c>
      <c r="U85" s="101">
        <f t="shared" si="12"/>
        <v>21.7</v>
      </c>
      <c r="V85" s="79">
        <f>'Subcli Mast CALC (0.1 SCS)'!F190</f>
        <v>0</v>
      </c>
      <c r="W85" s="102">
        <f t="shared" si="13"/>
        <v>38.330095621318307</v>
      </c>
      <c r="X85" s="101">
        <f t="shared" si="14"/>
        <v>0</v>
      </c>
      <c r="Y85" s="71">
        <f>IF(P85=0,0,' DATA - Farm inputs'!$C$59)+'Clin Mast CALC (0.1 SCS)'!K191/100*' DATA - Farm inputs'!$C$62</f>
        <v>4.095130262176979</v>
      </c>
      <c r="Z85" s="104">
        <f t="shared" si="15"/>
        <v>0</v>
      </c>
    </row>
    <row r="86" spans="2:26" x14ac:dyDescent="0.55000000000000004">
      <c r="B86" s="100">
        <v>7.8</v>
      </c>
      <c r="C86" s="79">
        <f>'Subcli Mast CALC (0.1 SCS)'!E91</f>
        <v>1</v>
      </c>
      <c r="D86" s="101">
        <f>'Subcli Mast CALC (0.1 SCS)'!M91</f>
        <v>6.8254042739954084</v>
      </c>
      <c r="E86" s="101">
        <f>'Clin Mast CALC (0.1 SCS)'!M92</f>
        <v>9.1587624398412615</v>
      </c>
      <c r="F86" s="101">
        <f>IF('Costs and antib use 0.1 SCS'!C86=0,0,' DATA - Farm inputs'!$C$60)</f>
        <v>13.45</v>
      </c>
      <c r="G86" s="101">
        <f>IF(' DATA - Farm inputs'!$C$49="Yes",' DATA - Farm inputs'!$C$53,0)</f>
        <v>8.25</v>
      </c>
      <c r="H86" s="101">
        <f t="shared" si="8"/>
        <v>21.7</v>
      </c>
      <c r="I86" s="79">
        <f>'Subcli Mast CALC (0.1 SCS)'!F91</f>
        <v>0</v>
      </c>
      <c r="J86" s="79"/>
      <c r="K86" s="102">
        <f t="shared" si="9"/>
        <v>37.684166713836667</v>
      </c>
      <c r="L86" s="101">
        <f t="shared" si="10"/>
        <v>0</v>
      </c>
      <c r="M86" s="71">
        <f>IF(C86=0,0,' DATA - Farm inputs'!$C$59)+('Clin Mast CALC (0.1 SCS)'!K92)/100*' DATA - Farm inputs'!$C$62</f>
        <v>4.0930579398480109</v>
      </c>
      <c r="N86" s="79">
        <f t="shared" si="11"/>
        <v>0</v>
      </c>
      <c r="O86" s="103"/>
      <c r="P86" s="79">
        <f>'Subcli Mast CALC (0.1 SCS)'!E191</f>
        <v>1</v>
      </c>
      <c r="Q86" s="101">
        <f>'Subcli Mast CALC (0.1 SCS)'!M191</f>
        <v>8.6957230818087758</v>
      </c>
      <c r="R86" s="101">
        <f>'Clin Mast CALC (0.1 SCS)'!M192</f>
        <v>9.3627204034582334</v>
      </c>
      <c r="S86" s="101">
        <f>IF(P86=0,0,' DATA - Farm inputs'!$C$60)</f>
        <v>13.45</v>
      </c>
      <c r="T86" s="101">
        <f>IF(' DATA - Farm inputs'!$C$49="Yes",' DATA - Farm inputs'!$C$53,0)</f>
        <v>8.25</v>
      </c>
      <c r="U86" s="101">
        <f t="shared" si="12"/>
        <v>21.7</v>
      </c>
      <c r="V86" s="79">
        <f>'Subcli Mast CALC (0.1 SCS)'!F191</f>
        <v>1</v>
      </c>
      <c r="W86" s="102">
        <f t="shared" si="13"/>
        <v>39.758443485267009</v>
      </c>
      <c r="X86" s="101">
        <f t="shared" si="14"/>
        <v>39.758443485267009</v>
      </c>
      <c r="Y86" s="71">
        <f>IF(P86=0,0,' DATA - Farm inputs'!$C$59)+'Clin Mast CALC (0.1 SCS)'!K192/100*' DATA - Farm inputs'!$C$62</f>
        <v>4.095130262176979</v>
      </c>
      <c r="Z86" s="104">
        <f t="shared" si="15"/>
        <v>4.095130262176979</v>
      </c>
    </row>
    <row r="87" spans="2:26" x14ac:dyDescent="0.55000000000000004">
      <c r="B87" s="100">
        <v>7.9</v>
      </c>
      <c r="C87" s="79">
        <f>'Subcli Mast CALC (0.1 SCS)'!E92</f>
        <v>1</v>
      </c>
      <c r="D87" s="101">
        <f>'Subcli Mast CALC (0.1 SCS)'!M92</f>
        <v>5.7975269506568869</v>
      </c>
      <c r="E87" s="101">
        <f>'Clin Mast CALC (0.1 SCS)'!M93</f>
        <v>9.1587624398412615</v>
      </c>
      <c r="F87" s="101">
        <f>IF('Costs and antib use 0.1 SCS'!C87=0,0,' DATA - Farm inputs'!$C$60)</f>
        <v>13.45</v>
      </c>
      <c r="G87" s="101">
        <f>IF(' DATA - Farm inputs'!$C$49="Yes",' DATA - Farm inputs'!$C$53,0)</f>
        <v>8.25</v>
      </c>
      <c r="H87" s="101">
        <f t="shared" si="8"/>
        <v>21.7</v>
      </c>
      <c r="I87" s="79">
        <f>'Subcli Mast CALC (0.1 SCS)'!F92</f>
        <v>0</v>
      </c>
      <c r="J87" s="79"/>
      <c r="K87" s="102">
        <f t="shared" si="9"/>
        <v>36.656289390498145</v>
      </c>
      <c r="L87" s="101">
        <f t="shared" si="10"/>
        <v>0</v>
      </c>
      <c r="M87" s="71">
        <f>IF(C87=0,0,' DATA - Farm inputs'!$C$59)+('Clin Mast CALC (0.1 SCS)'!K93)/100*' DATA - Farm inputs'!$C$62</f>
        <v>4.0930579398480109</v>
      </c>
      <c r="N87" s="79">
        <f t="shared" si="11"/>
        <v>0</v>
      </c>
      <c r="O87" s="103"/>
      <c r="P87" s="79">
        <f>'Subcli Mast CALC (0.1 SCS)'!E192</f>
        <v>1</v>
      </c>
      <c r="Q87" s="101">
        <f>'Subcli Mast CALC (0.1 SCS)'!M192</f>
        <v>7.532764165094525</v>
      </c>
      <c r="R87" s="101">
        <f>'Clin Mast CALC (0.1 SCS)'!M193</f>
        <v>9.3627204034582334</v>
      </c>
      <c r="S87" s="101">
        <f>IF(P87=0,0,' DATA - Farm inputs'!$C$60)</f>
        <v>13.45</v>
      </c>
      <c r="T87" s="101">
        <f>IF(' DATA - Farm inputs'!$C$49="Yes",' DATA - Farm inputs'!$C$53,0)</f>
        <v>8.25</v>
      </c>
      <c r="U87" s="101">
        <f t="shared" si="12"/>
        <v>21.7</v>
      </c>
      <c r="V87" s="79">
        <f>'Subcli Mast CALC (0.1 SCS)'!F192</f>
        <v>0</v>
      </c>
      <c r="W87" s="102">
        <f t="shared" si="13"/>
        <v>38.595484568552756</v>
      </c>
      <c r="X87" s="101">
        <f t="shared" si="14"/>
        <v>0</v>
      </c>
      <c r="Y87" s="71">
        <f>IF(P87=0,0,' DATA - Farm inputs'!$C$59)+'Clin Mast CALC (0.1 SCS)'!K193/100*' DATA - Farm inputs'!$C$62</f>
        <v>4.095130262176979</v>
      </c>
      <c r="Z87" s="104">
        <f t="shared" si="15"/>
        <v>0</v>
      </c>
    </row>
    <row r="88" spans="2:26" x14ac:dyDescent="0.55000000000000004">
      <c r="B88" s="100">
        <v>8</v>
      </c>
      <c r="C88" s="79">
        <f>'Subcli Mast CALC (0.1 SCS)'!E93</f>
        <v>1</v>
      </c>
      <c r="D88" s="101">
        <f>'Subcli Mast CALC (0.1 SCS)'!M93</f>
        <v>7.059860204597582</v>
      </c>
      <c r="E88" s="101">
        <f>'Clin Mast CALC (0.1 SCS)'!M94</f>
        <v>9.1587624398412615</v>
      </c>
      <c r="F88" s="101">
        <f>IF('Costs and antib use 0.1 SCS'!C88=0,0,' DATA - Farm inputs'!$C$60)</f>
        <v>13.45</v>
      </c>
      <c r="G88" s="101">
        <f>IF(' DATA - Farm inputs'!$C$49="Yes",' DATA - Farm inputs'!$C$53,0)</f>
        <v>8.25</v>
      </c>
      <c r="H88" s="101">
        <f t="shared" si="8"/>
        <v>21.7</v>
      </c>
      <c r="I88" s="79">
        <f>'Subcli Mast CALC (0.1 SCS)'!F93</f>
        <v>0</v>
      </c>
      <c r="J88" s="79"/>
      <c r="K88" s="102">
        <f t="shared" si="9"/>
        <v>37.918622644438841</v>
      </c>
      <c r="L88" s="101">
        <f t="shared" si="10"/>
        <v>0</v>
      </c>
      <c r="M88" s="71">
        <f>IF(C88=0,0,' DATA - Farm inputs'!$C$59)+('Clin Mast CALC (0.1 SCS)'!K94)/100*' DATA - Farm inputs'!$C$62</f>
        <v>4.0930579398480109</v>
      </c>
      <c r="N88" s="79">
        <f t="shared" si="11"/>
        <v>0</v>
      </c>
      <c r="O88" s="103"/>
      <c r="P88" s="79">
        <f>'Subcli Mast CALC (0.1 SCS)'!E193</f>
        <v>1</v>
      </c>
      <c r="Q88" s="101">
        <f>'Subcli Mast CALC (0.1 SCS)'!M193</f>
        <v>8.9546794887807621</v>
      </c>
      <c r="R88" s="101">
        <f>'Clin Mast CALC (0.1 SCS)'!M194</f>
        <v>9.3627204034582334</v>
      </c>
      <c r="S88" s="101">
        <f>IF(P88=0,0,' DATA - Farm inputs'!$C$60)</f>
        <v>13.45</v>
      </c>
      <c r="T88" s="101">
        <f>IF(' DATA - Farm inputs'!$C$49="Yes",' DATA - Farm inputs'!$C$53,0)</f>
        <v>8.25</v>
      </c>
      <c r="U88" s="101">
        <f t="shared" si="12"/>
        <v>21.7</v>
      </c>
      <c r="V88" s="79">
        <f>'Subcli Mast CALC (0.1 SCS)'!F193</f>
        <v>0</v>
      </c>
      <c r="W88" s="102">
        <f t="shared" si="13"/>
        <v>40.017399892238998</v>
      </c>
      <c r="X88" s="101">
        <f t="shared" si="14"/>
        <v>0</v>
      </c>
      <c r="Y88" s="71">
        <f>IF(P88=0,0,' DATA - Farm inputs'!$C$59)+'Clin Mast CALC (0.1 SCS)'!K194/100*' DATA - Farm inputs'!$C$62</f>
        <v>4.095130262176979</v>
      </c>
      <c r="Z88" s="104">
        <f t="shared" si="15"/>
        <v>0</v>
      </c>
    </row>
    <row r="89" spans="2:26" x14ac:dyDescent="0.55000000000000004">
      <c r="B89" s="100">
        <v>8.1</v>
      </c>
      <c r="C89" s="79">
        <f>'Subcli Mast CALC (0.1 SCS)'!E94</f>
        <v>1</v>
      </c>
      <c r="D89" s="101">
        <f>'Subcli Mast CALC (0.1 SCS)'!M94</f>
        <v>7.4944954166611923</v>
      </c>
      <c r="E89" s="101">
        <f>'Clin Mast CALC (0.1 SCS)'!M95</f>
        <v>9.1587624398412615</v>
      </c>
      <c r="F89" s="101">
        <f>IF('Costs and antib use 0.1 SCS'!C89=0,0,' DATA - Farm inputs'!$C$60)</f>
        <v>13.45</v>
      </c>
      <c r="G89" s="101">
        <f>IF(' DATA - Farm inputs'!$C$49="Yes",' DATA - Farm inputs'!$C$53,0)</f>
        <v>8.25</v>
      </c>
      <c r="H89" s="101">
        <f t="shared" si="8"/>
        <v>21.7</v>
      </c>
      <c r="I89" s="79">
        <f>'Subcli Mast CALC (0.1 SCS)'!F94</f>
        <v>0</v>
      </c>
      <c r="J89" s="79"/>
      <c r="K89" s="102">
        <f t="shared" si="9"/>
        <v>38.353257856502452</v>
      </c>
      <c r="L89" s="101">
        <f t="shared" si="10"/>
        <v>0</v>
      </c>
      <c r="M89" s="71">
        <f>IF(C89=0,0,' DATA - Farm inputs'!$C$59)+('Clin Mast CALC (0.1 SCS)'!K95)/100*' DATA - Farm inputs'!$C$62</f>
        <v>4.0930579398480109</v>
      </c>
      <c r="N89" s="79">
        <f t="shared" si="11"/>
        <v>0</v>
      </c>
      <c r="O89" s="103"/>
      <c r="P89" s="79">
        <f>'Subcli Mast CALC (0.1 SCS)'!E194</f>
        <v>1</v>
      </c>
      <c r="Q89" s="101">
        <f>'Subcli Mast CALC (0.1 SCS)'!M194</f>
        <v>9.4287290881587769</v>
      </c>
      <c r="R89" s="101">
        <f>'Clin Mast CALC (0.1 SCS)'!M195</f>
        <v>9.3627204034582334</v>
      </c>
      <c r="S89" s="101">
        <f>IF(P89=0,0,' DATA - Farm inputs'!$C$60)</f>
        <v>13.45</v>
      </c>
      <c r="T89" s="101">
        <f>IF(' DATA - Farm inputs'!$C$49="Yes",' DATA - Farm inputs'!$C$53,0)</f>
        <v>8.25</v>
      </c>
      <c r="U89" s="101">
        <f t="shared" si="12"/>
        <v>21.7</v>
      </c>
      <c r="V89" s="79">
        <f>'Subcli Mast CALC (0.1 SCS)'!F194</f>
        <v>0</v>
      </c>
      <c r="W89" s="102">
        <f t="shared" si="13"/>
        <v>40.491449491617011</v>
      </c>
      <c r="X89" s="101">
        <f t="shared" si="14"/>
        <v>0</v>
      </c>
      <c r="Y89" s="71">
        <f>IF(P89=0,0,' DATA - Farm inputs'!$C$59)+'Clin Mast CALC (0.1 SCS)'!K195/100*' DATA - Farm inputs'!$C$62</f>
        <v>4.095130262176979</v>
      </c>
      <c r="Z89" s="104">
        <f t="shared" si="15"/>
        <v>0</v>
      </c>
    </row>
    <row r="90" spans="2:26" x14ac:dyDescent="0.55000000000000004">
      <c r="B90" s="100">
        <v>8.1999999999999993</v>
      </c>
      <c r="C90" s="79">
        <f>'Subcli Mast CALC (0.1 SCS)'!E95</f>
        <v>1</v>
      </c>
      <c r="D90" s="101">
        <f>'Subcli Mast CALC (0.1 SCS)'!M95</f>
        <v>6.5762356945247342</v>
      </c>
      <c r="E90" s="101">
        <f>'Clin Mast CALC (0.1 SCS)'!M96</f>
        <v>9.1587624398412615</v>
      </c>
      <c r="F90" s="101">
        <f>IF('Costs and antib use 0.1 SCS'!C90=0,0,' DATA - Farm inputs'!$C$60)</f>
        <v>13.45</v>
      </c>
      <c r="G90" s="101">
        <f>IF(' DATA - Farm inputs'!$C$49="Yes",' DATA - Farm inputs'!$C$53,0)</f>
        <v>8.25</v>
      </c>
      <c r="H90" s="101">
        <f t="shared" si="8"/>
        <v>21.7</v>
      </c>
      <c r="I90" s="79">
        <f>'Subcli Mast CALC (0.1 SCS)'!F95</f>
        <v>0</v>
      </c>
      <c r="J90" s="79"/>
      <c r="K90" s="102">
        <f t="shared" si="9"/>
        <v>37.434998134365998</v>
      </c>
      <c r="L90" s="101">
        <f t="shared" si="10"/>
        <v>0</v>
      </c>
      <c r="M90" s="71">
        <f>IF(C90=0,0,' DATA - Farm inputs'!$C$59)+('Clin Mast CALC (0.1 SCS)'!K96)/100*' DATA - Farm inputs'!$C$62</f>
        <v>4.0930579398480109</v>
      </c>
      <c r="N90" s="79">
        <f t="shared" si="11"/>
        <v>0</v>
      </c>
      <c r="O90" s="103"/>
      <c r="P90" s="79">
        <f>'Subcli Mast CALC (0.1 SCS)'!E195</f>
        <v>1</v>
      </c>
      <c r="Q90" s="101">
        <f>'Subcli Mast CALC (0.1 SCS)'!M195</f>
        <v>8.4179849285807045</v>
      </c>
      <c r="R90" s="101">
        <f>'Clin Mast CALC (0.1 SCS)'!M196</f>
        <v>9.3627204034582334</v>
      </c>
      <c r="S90" s="101">
        <f>IF(P90=0,0,' DATA - Farm inputs'!$C$60)</f>
        <v>13.45</v>
      </c>
      <c r="T90" s="101">
        <f>IF(' DATA - Farm inputs'!$C$49="Yes",' DATA - Farm inputs'!$C$53,0)</f>
        <v>8.25</v>
      </c>
      <c r="U90" s="101">
        <f t="shared" si="12"/>
        <v>21.7</v>
      </c>
      <c r="V90" s="79">
        <f>'Subcli Mast CALC (0.1 SCS)'!F195</f>
        <v>0</v>
      </c>
      <c r="W90" s="102">
        <f t="shared" si="13"/>
        <v>39.480705332038937</v>
      </c>
      <c r="X90" s="101">
        <f t="shared" si="14"/>
        <v>0</v>
      </c>
      <c r="Y90" s="71">
        <f>IF(P90=0,0,' DATA - Farm inputs'!$C$59)+'Clin Mast CALC (0.1 SCS)'!K196/100*' DATA - Farm inputs'!$C$62</f>
        <v>4.095130262176979</v>
      </c>
      <c r="Z90" s="104">
        <f t="shared" si="15"/>
        <v>0</v>
      </c>
    </row>
    <row r="91" spans="2:26" x14ac:dyDescent="0.55000000000000004">
      <c r="B91" s="100">
        <v>8.3000000000000007</v>
      </c>
      <c r="C91" s="79">
        <f>'Subcli Mast CALC (0.1 SCS)'!E96</f>
        <v>1</v>
      </c>
      <c r="D91" s="101">
        <f>'Subcli Mast CALC (0.1 SCS)'!M96</f>
        <v>5.978592272660614</v>
      </c>
      <c r="E91" s="101">
        <f>'Clin Mast CALC (0.1 SCS)'!M97</f>
        <v>9.1587624398412615</v>
      </c>
      <c r="F91" s="101">
        <f>IF('Costs and antib use 0.1 SCS'!C91=0,0,' DATA - Farm inputs'!$C$60)</f>
        <v>13.45</v>
      </c>
      <c r="G91" s="101">
        <f>IF(' DATA - Farm inputs'!$C$49="Yes",' DATA - Farm inputs'!$C$53,0)</f>
        <v>8.25</v>
      </c>
      <c r="H91" s="101">
        <f t="shared" si="8"/>
        <v>21.7</v>
      </c>
      <c r="I91" s="79">
        <f>'Subcli Mast CALC (0.1 SCS)'!F96</f>
        <v>0</v>
      </c>
      <c r="J91" s="79"/>
      <c r="K91" s="102">
        <f t="shared" si="9"/>
        <v>36.837354712501877</v>
      </c>
      <c r="L91" s="101">
        <f t="shared" si="10"/>
        <v>0</v>
      </c>
      <c r="M91" s="71">
        <f>IF(C91=0,0,' DATA - Farm inputs'!$C$59)+('Clin Mast CALC (0.1 SCS)'!K97)/100*' DATA - Farm inputs'!$C$62</f>
        <v>4.0930579398480109</v>
      </c>
      <c r="N91" s="79">
        <f t="shared" si="11"/>
        <v>0</v>
      </c>
      <c r="O91" s="103"/>
      <c r="P91" s="79">
        <f>'Subcli Mast CALC (0.1 SCS)'!E196</f>
        <v>1</v>
      </c>
      <c r="Q91" s="101">
        <f>'Subcli Mast CALC (0.1 SCS)'!M196</f>
        <v>7.7409624130882886</v>
      </c>
      <c r="R91" s="101">
        <f>'Clin Mast CALC (0.1 SCS)'!M197</f>
        <v>9.3627204034582334</v>
      </c>
      <c r="S91" s="101">
        <f>IF(P91=0,0,' DATA - Farm inputs'!$C$60)</f>
        <v>13.45</v>
      </c>
      <c r="T91" s="101">
        <f>IF(' DATA - Farm inputs'!$C$49="Yes",' DATA - Farm inputs'!$C$53,0)</f>
        <v>8.25</v>
      </c>
      <c r="U91" s="101">
        <f t="shared" si="12"/>
        <v>21.7</v>
      </c>
      <c r="V91" s="79">
        <f>'Subcli Mast CALC (0.1 SCS)'!F196</f>
        <v>0</v>
      </c>
      <c r="W91" s="102">
        <f t="shared" si="13"/>
        <v>38.80368281654652</v>
      </c>
      <c r="X91" s="101">
        <f t="shared" si="14"/>
        <v>0</v>
      </c>
      <c r="Y91" s="71">
        <f>IF(P91=0,0,' DATA - Farm inputs'!$C$59)+'Clin Mast CALC (0.1 SCS)'!K197/100*' DATA - Farm inputs'!$C$62</f>
        <v>4.095130262176979</v>
      </c>
      <c r="Z91" s="104">
        <f t="shared" si="15"/>
        <v>0</v>
      </c>
    </row>
    <row r="92" spans="2:26" x14ac:dyDescent="0.55000000000000004">
      <c r="B92" s="100">
        <v>8.4</v>
      </c>
      <c r="C92" s="79">
        <f>'Subcli Mast CALC (0.1 SCS)'!E97</f>
        <v>1</v>
      </c>
      <c r="D92" s="101">
        <f>'Subcli Mast CALC (0.1 SCS)'!M97</f>
        <v>6.9998143703223343</v>
      </c>
      <c r="E92" s="101">
        <f>'Clin Mast CALC (0.1 SCS)'!M98</f>
        <v>9.1587624398412615</v>
      </c>
      <c r="F92" s="101">
        <f>IF('Costs and antib use 0.1 SCS'!C92=0,0,' DATA - Farm inputs'!$C$60)</f>
        <v>13.45</v>
      </c>
      <c r="G92" s="101">
        <f>IF(' DATA - Farm inputs'!$C$49="Yes",' DATA - Farm inputs'!$C$53,0)</f>
        <v>8.25</v>
      </c>
      <c r="H92" s="101">
        <f t="shared" si="8"/>
        <v>21.7</v>
      </c>
      <c r="I92" s="79">
        <f>'Subcli Mast CALC (0.1 SCS)'!F97</f>
        <v>0</v>
      </c>
      <c r="J92" s="79"/>
      <c r="K92" s="102">
        <f t="shared" si="9"/>
        <v>37.858576810163598</v>
      </c>
      <c r="L92" s="101">
        <f t="shared" si="10"/>
        <v>0</v>
      </c>
      <c r="M92" s="71">
        <f>IF(C92=0,0,' DATA - Farm inputs'!$C$59)+('Clin Mast CALC (0.1 SCS)'!K98)/100*' DATA - Farm inputs'!$C$62</f>
        <v>4.0930579398480109</v>
      </c>
      <c r="N92" s="79">
        <f t="shared" si="11"/>
        <v>0</v>
      </c>
      <c r="O92" s="103"/>
      <c r="P92" s="79">
        <f>'Subcli Mast CALC (0.1 SCS)'!E197</f>
        <v>1</v>
      </c>
      <c r="Q92" s="101">
        <f>'Subcli Mast CALC (0.1 SCS)'!M197</f>
        <v>8.8885771654406103</v>
      </c>
      <c r="R92" s="101">
        <f>'Clin Mast CALC (0.1 SCS)'!M198</f>
        <v>9.3627204034582334</v>
      </c>
      <c r="S92" s="101">
        <f>IF(P92=0,0,' DATA - Farm inputs'!$C$60)</f>
        <v>13.45</v>
      </c>
      <c r="T92" s="101">
        <f>IF(' DATA - Farm inputs'!$C$49="Yes",' DATA - Farm inputs'!$C$53,0)</f>
        <v>8.25</v>
      </c>
      <c r="U92" s="101">
        <f t="shared" si="12"/>
        <v>21.7</v>
      </c>
      <c r="V92" s="79">
        <f>'Subcli Mast CALC (0.1 SCS)'!F197</f>
        <v>0</v>
      </c>
      <c r="W92" s="102">
        <f t="shared" si="13"/>
        <v>39.951297568898845</v>
      </c>
      <c r="X92" s="101">
        <f t="shared" si="14"/>
        <v>0</v>
      </c>
      <c r="Y92" s="71">
        <f>IF(P92=0,0,' DATA - Farm inputs'!$C$59)+'Clin Mast CALC (0.1 SCS)'!K198/100*' DATA - Farm inputs'!$C$62</f>
        <v>4.095130262176979</v>
      </c>
      <c r="Z92" s="104">
        <f t="shared" si="15"/>
        <v>0</v>
      </c>
    </row>
    <row r="93" spans="2:26" x14ac:dyDescent="0.55000000000000004">
      <c r="B93" s="100">
        <v>8.5</v>
      </c>
      <c r="C93" s="79">
        <f>'Subcli Mast CALC (0.1 SCS)'!E98</f>
        <v>1</v>
      </c>
      <c r="D93" s="101">
        <f>'Subcli Mast CALC (0.1 SCS)'!M98</f>
        <v>5.7535653237504736</v>
      </c>
      <c r="E93" s="101">
        <f>'Clin Mast CALC (0.1 SCS)'!M99</f>
        <v>9.1587624398412615</v>
      </c>
      <c r="F93" s="101">
        <f>IF('Costs and antib use 0.1 SCS'!C93=0,0,' DATA - Farm inputs'!$C$60)</f>
        <v>13.45</v>
      </c>
      <c r="G93" s="101">
        <f>IF(' DATA - Farm inputs'!$C$49="Yes",' DATA - Farm inputs'!$C$53,0)</f>
        <v>8.25</v>
      </c>
      <c r="H93" s="101">
        <f t="shared" si="8"/>
        <v>21.7</v>
      </c>
      <c r="I93" s="79">
        <f>'Subcli Mast CALC (0.1 SCS)'!F98</f>
        <v>0</v>
      </c>
      <c r="J93" s="79"/>
      <c r="K93" s="102">
        <f t="shared" si="9"/>
        <v>36.612327763591736</v>
      </c>
      <c r="L93" s="101">
        <f t="shared" si="10"/>
        <v>0</v>
      </c>
      <c r="M93" s="71">
        <f>IF(C93=0,0,' DATA - Farm inputs'!$C$59)+('Clin Mast CALC (0.1 SCS)'!K99)/100*' DATA - Farm inputs'!$C$62</f>
        <v>4.0930579398480109</v>
      </c>
      <c r="N93" s="79">
        <f t="shared" si="11"/>
        <v>0</v>
      </c>
      <c r="O93" s="103"/>
      <c r="P93" s="79">
        <f>'Subcli Mast CALC (0.1 SCS)'!E198</f>
        <v>1</v>
      </c>
      <c r="Q93" s="101">
        <f>'Subcli Mast CALC (0.1 SCS)'!M198</f>
        <v>7.4819950154312806</v>
      </c>
      <c r="R93" s="101">
        <f>'Clin Mast CALC (0.1 SCS)'!M199</f>
        <v>9.3627204034582334</v>
      </c>
      <c r="S93" s="101">
        <f>IF(P93=0,0,' DATA - Farm inputs'!$C$60)</f>
        <v>13.45</v>
      </c>
      <c r="T93" s="101">
        <f>IF(' DATA - Farm inputs'!$C$49="Yes",' DATA - Farm inputs'!$C$53,0)</f>
        <v>8.25</v>
      </c>
      <c r="U93" s="101">
        <f t="shared" si="12"/>
        <v>21.7</v>
      </c>
      <c r="V93" s="79">
        <f>'Subcli Mast CALC (0.1 SCS)'!F198</f>
        <v>0</v>
      </c>
      <c r="W93" s="102">
        <f t="shared" si="13"/>
        <v>38.54471541888951</v>
      </c>
      <c r="X93" s="101">
        <f t="shared" si="14"/>
        <v>0</v>
      </c>
      <c r="Y93" s="71">
        <f>IF(P93=0,0,' DATA - Farm inputs'!$C$59)+'Clin Mast CALC (0.1 SCS)'!K199/100*' DATA - Farm inputs'!$C$62</f>
        <v>4.095130262176979</v>
      </c>
      <c r="Z93" s="104">
        <f t="shared" si="15"/>
        <v>0</v>
      </c>
    </row>
    <row r="94" spans="2:26" x14ac:dyDescent="0.55000000000000004">
      <c r="B94" s="100">
        <v>8.6</v>
      </c>
      <c r="C94" s="79">
        <f>'Subcli Mast CALC (0.1 SCS)'!E99</f>
        <v>1</v>
      </c>
      <c r="D94" s="101">
        <f>'Subcli Mast CALC (0.1 SCS)'!M99</f>
        <v>4.7082221225103043</v>
      </c>
      <c r="E94" s="101">
        <f>'Clin Mast CALC (0.1 SCS)'!M100</f>
        <v>9.1587624398412615</v>
      </c>
      <c r="F94" s="101">
        <f>IF('Costs and antib use 0.1 SCS'!C94=0,0,' DATA - Farm inputs'!$C$60)</f>
        <v>13.45</v>
      </c>
      <c r="G94" s="101">
        <f>IF(' DATA - Farm inputs'!$C$49="Yes",' DATA - Farm inputs'!$C$53,0)</f>
        <v>8.25</v>
      </c>
      <c r="H94" s="101">
        <f t="shared" si="8"/>
        <v>21.7</v>
      </c>
      <c r="I94" s="79">
        <f>'Subcli Mast CALC (0.1 SCS)'!F99</f>
        <v>0</v>
      </c>
      <c r="J94" s="79"/>
      <c r="K94" s="102">
        <f t="shared" si="9"/>
        <v>35.566984562351564</v>
      </c>
      <c r="L94" s="101">
        <f t="shared" si="10"/>
        <v>0</v>
      </c>
      <c r="M94" s="71">
        <f>IF(C94=0,0,' DATA - Farm inputs'!$C$59)+('Clin Mast CALC (0.1 SCS)'!K100)/100*' DATA - Farm inputs'!$C$62</f>
        <v>4.0930579398480109</v>
      </c>
      <c r="N94" s="79">
        <f t="shared" si="11"/>
        <v>0</v>
      </c>
      <c r="O94" s="103"/>
      <c r="P94" s="79">
        <f>'Subcli Mast CALC (0.1 SCS)'!E199</f>
        <v>1</v>
      </c>
      <c r="Q94" s="101">
        <f>'Subcli Mast CALC (0.1 SCS)'!M199</f>
        <v>6.2488442087700573</v>
      </c>
      <c r="R94" s="101">
        <f>'Clin Mast CALC (0.1 SCS)'!M200</f>
        <v>9.3627204034582334</v>
      </c>
      <c r="S94" s="101">
        <f>IF(P94=0,0,' DATA - Farm inputs'!$C$60)</f>
        <v>13.45</v>
      </c>
      <c r="T94" s="101">
        <f>IF(' DATA - Farm inputs'!$C$49="Yes",' DATA - Farm inputs'!$C$53,0)</f>
        <v>8.25</v>
      </c>
      <c r="U94" s="101">
        <f t="shared" si="12"/>
        <v>21.7</v>
      </c>
      <c r="V94" s="79">
        <f>'Subcli Mast CALC (0.1 SCS)'!F199</f>
        <v>0</v>
      </c>
      <c r="W94" s="102">
        <f t="shared" si="13"/>
        <v>37.311564612228288</v>
      </c>
      <c r="X94" s="101">
        <f t="shared" si="14"/>
        <v>0</v>
      </c>
      <c r="Y94" s="71">
        <f>IF(P94=0,0,' DATA - Farm inputs'!$C$59)+'Clin Mast CALC (0.1 SCS)'!K200/100*' DATA - Farm inputs'!$C$62</f>
        <v>4.095130262176979</v>
      </c>
      <c r="Z94" s="104">
        <f t="shared" si="15"/>
        <v>0</v>
      </c>
    </row>
    <row r="95" spans="2:26" x14ac:dyDescent="0.55000000000000004">
      <c r="B95" s="100">
        <v>8.6999999999999993</v>
      </c>
      <c r="C95" s="79">
        <f>'Subcli Mast CALC (0.1 SCS)'!E100</f>
        <v>1</v>
      </c>
      <c r="D95" s="101">
        <f>'Subcli Mast CALC (0.1 SCS)'!M100</f>
        <v>6.8787570081177281</v>
      </c>
      <c r="E95" s="101">
        <f>'Clin Mast CALC (0.1 SCS)'!M101</f>
        <v>9.1587624398412615</v>
      </c>
      <c r="F95" s="101">
        <f>IF('Costs and antib use 0.1 SCS'!C95=0,0,' DATA - Farm inputs'!$C$60)</f>
        <v>13.45</v>
      </c>
      <c r="G95" s="101">
        <f>IF(' DATA - Farm inputs'!$C$49="Yes",' DATA - Farm inputs'!$C$53,0)</f>
        <v>8.25</v>
      </c>
      <c r="H95" s="101">
        <f t="shared" si="8"/>
        <v>21.7</v>
      </c>
      <c r="I95" s="79">
        <f>'Subcli Mast CALC (0.1 SCS)'!F100</f>
        <v>0</v>
      </c>
      <c r="J95" s="79"/>
      <c r="K95" s="102">
        <f t="shared" si="9"/>
        <v>37.737519447958988</v>
      </c>
      <c r="L95" s="101">
        <f t="shared" si="10"/>
        <v>0</v>
      </c>
      <c r="M95" s="71">
        <f>IF(C95=0,0,' DATA - Farm inputs'!$C$59)+('Clin Mast CALC (0.1 SCS)'!K101)/100*' DATA - Farm inputs'!$C$62</f>
        <v>4.0930579398480109</v>
      </c>
      <c r="N95" s="79">
        <f t="shared" si="11"/>
        <v>0</v>
      </c>
      <c r="O95" s="103"/>
      <c r="P95" s="79">
        <f>'Subcli Mast CALC (0.1 SCS)'!E200</f>
        <v>1</v>
      </c>
      <c r="Q95" s="101">
        <f>'Subcli Mast CALC (0.1 SCS)'!M200</f>
        <v>8.7548529706077769</v>
      </c>
      <c r="R95" s="101">
        <f>'Clin Mast CALC (0.1 SCS)'!M201</f>
        <v>9.3627204034582334</v>
      </c>
      <c r="S95" s="101">
        <f>IF(P95=0,0,' DATA - Farm inputs'!$C$60)</f>
        <v>13.45</v>
      </c>
      <c r="T95" s="101">
        <f>IF(' DATA - Farm inputs'!$C$49="Yes",' DATA - Farm inputs'!$C$53,0)</f>
        <v>8.25</v>
      </c>
      <c r="U95" s="101">
        <f t="shared" si="12"/>
        <v>21.7</v>
      </c>
      <c r="V95" s="79">
        <f>'Subcli Mast CALC (0.1 SCS)'!F200</f>
        <v>0</v>
      </c>
      <c r="W95" s="102">
        <f t="shared" si="13"/>
        <v>39.817573374066008</v>
      </c>
      <c r="X95" s="101">
        <f t="shared" si="14"/>
        <v>0</v>
      </c>
      <c r="Y95" s="71">
        <f>IF(P95=0,0,' DATA - Farm inputs'!$C$59)+'Clin Mast CALC (0.1 SCS)'!K201/100*' DATA - Farm inputs'!$C$62</f>
        <v>4.095130262176979</v>
      </c>
      <c r="Z95" s="104">
        <f t="shared" si="15"/>
        <v>0</v>
      </c>
    </row>
    <row r="96" spans="2:26" x14ac:dyDescent="0.55000000000000004">
      <c r="B96" s="100">
        <v>8.8000000000000007</v>
      </c>
      <c r="C96" s="79">
        <f>'Subcli Mast CALC (0.1 SCS)'!E101</f>
        <v>1</v>
      </c>
      <c r="D96" s="101">
        <f>'Subcli Mast CALC (0.1 SCS)'!M101</f>
        <v>6.4117247661954133</v>
      </c>
      <c r="E96" s="101">
        <f>'Clin Mast CALC (0.1 SCS)'!M102</f>
        <v>9.1587624398412615</v>
      </c>
      <c r="F96" s="101">
        <f>IF('Costs and antib use 0.1 SCS'!C96=0,0,' DATA - Farm inputs'!$C$60)</f>
        <v>13.45</v>
      </c>
      <c r="G96" s="101">
        <f>IF(' DATA - Farm inputs'!$C$49="Yes",' DATA - Farm inputs'!$C$53,0)</f>
        <v>8.25</v>
      </c>
      <c r="H96" s="101">
        <f t="shared" si="8"/>
        <v>21.7</v>
      </c>
      <c r="I96" s="79">
        <f>'Subcli Mast CALC (0.1 SCS)'!F101</f>
        <v>0</v>
      </c>
      <c r="J96" s="79"/>
      <c r="K96" s="102">
        <f t="shared" si="9"/>
        <v>37.270487206036677</v>
      </c>
      <c r="L96" s="101">
        <f t="shared" si="10"/>
        <v>0</v>
      </c>
      <c r="M96" s="71">
        <f>IF(C96=0,0,' DATA - Farm inputs'!$C$59)+('Clin Mast CALC (0.1 SCS)'!K102)/100*' DATA - Farm inputs'!$C$62</f>
        <v>4.0930579398480109</v>
      </c>
      <c r="N96" s="79">
        <f t="shared" si="11"/>
        <v>0</v>
      </c>
      <c r="O96" s="103"/>
      <c r="P96" s="79">
        <f>'Subcli Mast CALC (0.1 SCS)'!E201</f>
        <v>1</v>
      </c>
      <c r="Q96" s="101">
        <f>'Subcli Mast CALC (0.1 SCS)'!M201</f>
        <v>8.2331638141669892</v>
      </c>
      <c r="R96" s="101">
        <f>'Clin Mast CALC (0.1 SCS)'!M202</f>
        <v>9.3627204034582334</v>
      </c>
      <c r="S96" s="101">
        <f>IF(P96=0,0,' DATA - Farm inputs'!$C$60)</f>
        <v>13.45</v>
      </c>
      <c r="T96" s="101">
        <f>IF(' DATA - Farm inputs'!$C$49="Yes",' DATA - Farm inputs'!$C$53,0)</f>
        <v>8.25</v>
      </c>
      <c r="U96" s="101">
        <f t="shared" si="12"/>
        <v>21.7</v>
      </c>
      <c r="V96" s="79">
        <f>'Subcli Mast CALC (0.1 SCS)'!F201</f>
        <v>0</v>
      </c>
      <c r="W96" s="102">
        <f t="shared" si="13"/>
        <v>39.295884217625222</v>
      </c>
      <c r="X96" s="101">
        <f t="shared" si="14"/>
        <v>0</v>
      </c>
      <c r="Y96" s="71">
        <f>IF(P96=0,0,' DATA - Farm inputs'!$C$59)+'Clin Mast CALC (0.1 SCS)'!K202/100*' DATA - Farm inputs'!$C$62</f>
        <v>4.095130262176979</v>
      </c>
      <c r="Z96" s="104">
        <f t="shared" si="15"/>
        <v>0</v>
      </c>
    </row>
    <row r="97" spans="2:26" x14ac:dyDescent="0.55000000000000004">
      <c r="B97" s="100">
        <v>8.9</v>
      </c>
      <c r="C97" s="79">
        <f>'Subcli Mast CALC (0.1 SCS)'!E102</f>
        <v>1</v>
      </c>
      <c r="D97" s="101">
        <f>'Subcli Mast CALC (0.1 SCS)'!M102</f>
        <v>6.4180676391805296</v>
      </c>
      <c r="E97" s="101">
        <f>'Clin Mast CALC (0.1 SCS)'!M103</f>
        <v>9.1587624398412615</v>
      </c>
      <c r="F97" s="101">
        <f>IF('Costs and antib use 0.1 SCS'!C97=0,0,' DATA - Farm inputs'!$C$60)</f>
        <v>13.45</v>
      </c>
      <c r="G97" s="101">
        <f>IF(' DATA - Farm inputs'!$C$49="Yes",' DATA - Farm inputs'!$C$53,0)</f>
        <v>8.25</v>
      </c>
      <c r="H97" s="101">
        <f t="shared" si="8"/>
        <v>21.7</v>
      </c>
      <c r="I97" s="79">
        <f>'Subcli Mast CALC (0.1 SCS)'!F102</f>
        <v>0</v>
      </c>
      <c r="J97" s="79"/>
      <c r="K97" s="102">
        <f t="shared" si="9"/>
        <v>37.276830079021792</v>
      </c>
      <c r="L97" s="101">
        <f t="shared" si="10"/>
        <v>0</v>
      </c>
      <c r="M97" s="71">
        <f>IF(C97=0,0,' DATA - Farm inputs'!$C$59)+('Clin Mast CALC (0.1 SCS)'!K103)/100*' DATA - Farm inputs'!$C$62</f>
        <v>4.0930579398480109</v>
      </c>
      <c r="N97" s="79">
        <f t="shared" si="11"/>
        <v>0</v>
      </c>
      <c r="O97" s="103"/>
      <c r="P97" s="79">
        <f>'Subcli Mast CALC (0.1 SCS)'!E202</f>
        <v>1</v>
      </c>
      <c r="Q97" s="101">
        <f>'Subcli Mast CALC (0.1 SCS)'!M202</f>
        <v>8.2403112686737305</v>
      </c>
      <c r="R97" s="101">
        <f>'Clin Mast CALC (0.1 SCS)'!M203</f>
        <v>9.3627204034582334</v>
      </c>
      <c r="S97" s="101">
        <f>IF(P97=0,0,' DATA - Farm inputs'!$C$60)</f>
        <v>13.45</v>
      </c>
      <c r="T97" s="101">
        <f>IF(' DATA - Farm inputs'!$C$49="Yes",' DATA - Farm inputs'!$C$53,0)</f>
        <v>8.25</v>
      </c>
      <c r="U97" s="101">
        <f t="shared" si="12"/>
        <v>21.7</v>
      </c>
      <c r="V97" s="79">
        <f>'Subcli Mast CALC (0.1 SCS)'!F202</f>
        <v>0</v>
      </c>
      <c r="W97" s="102">
        <f t="shared" si="13"/>
        <v>39.303031672131965</v>
      </c>
      <c r="X97" s="101">
        <f t="shared" si="14"/>
        <v>0</v>
      </c>
      <c r="Y97" s="71">
        <f>IF(P97=0,0,' DATA - Farm inputs'!$C$59)+'Clin Mast CALC (0.1 SCS)'!K203/100*' DATA - Farm inputs'!$C$62</f>
        <v>4.095130262176979</v>
      </c>
      <c r="Z97" s="104">
        <f t="shared" si="15"/>
        <v>0</v>
      </c>
    </row>
    <row r="98" spans="2:26" x14ac:dyDescent="0.55000000000000004">
      <c r="B98" s="100">
        <v>9</v>
      </c>
      <c r="C98" s="79">
        <f>'Subcli Mast CALC (0.1 SCS)'!E103</f>
        <v>1</v>
      </c>
      <c r="D98" s="101">
        <f>'Subcli Mast CALC (0.1 SCS)'!M103</f>
        <v>10.63596325488558</v>
      </c>
      <c r="E98" s="101">
        <f>'Clin Mast CALC (0.1 SCS)'!M104</f>
        <v>9.1587624398412615</v>
      </c>
      <c r="F98" s="101">
        <f>IF('Costs and antib use 0.1 SCS'!C98=0,0,' DATA - Farm inputs'!$C$60)</f>
        <v>13.45</v>
      </c>
      <c r="G98" s="101">
        <f>IF(' DATA - Farm inputs'!$C$49="Yes",' DATA - Farm inputs'!$C$53,0)</f>
        <v>8.25</v>
      </c>
      <c r="H98" s="101">
        <f t="shared" si="8"/>
        <v>21.7</v>
      </c>
      <c r="I98" s="79">
        <f>'Subcli Mast CALC (0.1 SCS)'!F103</f>
        <v>0</v>
      </c>
      <c r="J98" s="79"/>
      <c r="K98" s="102">
        <f t="shared" si="9"/>
        <v>41.494725694726839</v>
      </c>
      <c r="L98" s="101">
        <f t="shared" si="10"/>
        <v>0</v>
      </c>
      <c r="M98" s="71">
        <f>IF(C98=0,0,' DATA - Farm inputs'!$C$59)+('Clin Mast CALC (0.1 SCS)'!K104)/100*' DATA - Farm inputs'!$C$62</f>
        <v>4.0930579398480109</v>
      </c>
      <c r="N98" s="79">
        <f t="shared" si="11"/>
        <v>0</v>
      </c>
      <c r="O98" s="103"/>
      <c r="P98" s="79">
        <f>'Subcli Mast CALC (0.1 SCS)'!E203</f>
        <v>1</v>
      </c>
      <c r="Q98" s="101">
        <f>'Subcli Mast CALC (0.1 SCS)'!M203</f>
        <v>12.638720107509073</v>
      </c>
      <c r="R98" s="101">
        <f>'Clin Mast CALC (0.1 SCS)'!M204</f>
        <v>9.3627204034582334</v>
      </c>
      <c r="S98" s="101">
        <f>IF(P98=0,0,' DATA - Farm inputs'!$C$60)</f>
        <v>13.45</v>
      </c>
      <c r="T98" s="101">
        <f>IF(' DATA - Farm inputs'!$C$49="Yes",' DATA - Farm inputs'!$C$53,0)</f>
        <v>8.25</v>
      </c>
      <c r="U98" s="101">
        <f t="shared" si="12"/>
        <v>21.7</v>
      </c>
      <c r="V98" s="79">
        <f>'Subcli Mast CALC (0.1 SCS)'!F203</f>
        <v>0</v>
      </c>
      <c r="W98" s="102">
        <f t="shared" si="13"/>
        <v>43.701440510967302</v>
      </c>
      <c r="X98" s="101">
        <f t="shared" si="14"/>
        <v>0</v>
      </c>
      <c r="Y98" s="71">
        <f>IF(P98=0,0,' DATA - Farm inputs'!$C$59)+'Clin Mast CALC (0.1 SCS)'!K204/100*' DATA - Farm inputs'!$C$62</f>
        <v>4.095130262176979</v>
      </c>
      <c r="Z98" s="104">
        <f t="shared" si="15"/>
        <v>0</v>
      </c>
    </row>
    <row r="99" spans="2:26" x14ac:dyDescent="0.55000000000000004">
      <c r="B99" s="100">
        <v>9.1</v>
      </c>
      <c r="C99" s="79">
        <f>'Subcli Mast CALC (0.1 SCS)'!E104</f>
        <v>1</v>
      </c>
      <c r="D99" s="101">
        <f>'Subcli Mast CALC (0.1 SCS)'!M104</f>
        <v>4.5630407418016734</v>
      </c>
      <c r="E99" s="101">
        <f>'Clin Mast CALC (0.1 SCS)'!M105</f>
        <v>9.1587624398412615</v>
      </c>
      <c r="F99" s="101">
        <f>IF('Costs and antib use 0.1 SCS'!C99=0,0,' DATA - Farm inputs'!$C$60)</f>
        <v>13.45</v>
      </c>
      <c r="G99" s="101">
        <f>IF(' DATA - Farm inputs'!$C$49="Yes",' DATA - Farm inputs'!$C$53,0)</f>
        <v>8.25</v>
      </c>
      <c r="H99" s="101">
        <f t="shared" si="8"/>
        <v>21.7</v>
      </c>
      <c r="I99" s="79">
        <f>'Subcli Mast CALC (0.1 SCS)'!F104</f>
        <v>0</v>
      </c>
      <c r="J99" s="79"/>
      <c r="K99" s="102">
        <f t="shared" si="9"/>
        <v>35.421803181642936</v>
      </c>
      <c r="L99" s="101">
        <f t="shared" si="10"/>
        <v>0</v>
      </c>
      <c r="M99" s="71">
        <f>IF(C99=0,0,' DATA - Farm inputs'!$C$59)+('Clin Mast CALC (0.1 SCS)'!K105)/100*' DATA - Farm inputs'!$C$62</f>
        <v>4.0930579398480109</v>
      </c>
      <c r="N99" s="79">
        <f t="shared" si="11"/>
        <v>0</v>
      </c>
      <c r="O99" s="103"/>
      <c r="P99" s="79">
        <f>'Subcli Mast CALC (0.1 SCS)'!E204</f>
        <v>1</v>
      </c>
      <c r="Q99" s="101">
        <f>'Subcli Mast CALC (0.1 SCS)'!M204</f>
        <v>6.0735466478446192</v>
      </c>
      <c r="R99" s="101">
        <f>'Clin Mast CALC (0.1 SCS)'!M205</f>
        <v>9.3627204034582334</v>
      </c>
      <c r="S99" s="101">
        <f>IF(P99=0,0,' DATA - Farm inputs'!$C$60)</f>
        <v>13.45</v>
      </c>
      <c r="T99" s="101">
        <f>IF(' DATA - Farm inputs'!$C$49="Yes",' DATA - Farm inputs'!$C$53,0)</f>
        <v>8.25</v>
      </c>
      <c r="U99" s="101">
        <f t="shared" si="12"/>
        <v>21.7</v>
      </c>
      <c r="V99" s="79">
        <f>'Subcli Mast CALC (0.1 SCS)'!F204</f>
        <v>0</v>
      </c>
      <c r="W99" s="102">
        <f t="shared" si="13"/>
        <v>37.136267051302852</v>
      </c>
      <c r="X99" s="101">
        <f t="shared" si="14"/>
        <v>0</v>
      </c>
      <c r="Y99" s="71">
        <f>IF(P99=0,0,' DATA - Farm inputs'!$C$59)+'Clin Mast CALC (0.1 SCS)'!K205/100*' DATA - Farm inputs'!$C$62</f>
        <v>4.095130262176979</v>
      </c>
      <c r="Z99" s="104">
        <f t="shared" si="15"/>
        <v>0</v>
      </c>
    </row>
    <row r="100" spans="2:26" x14ac:dyDescent="0.55000000000000004">
      <c r="B100" s="100">
        <v>9.1999999999999993</v>
      </c>
      <c r="C100" s="79">
        <f>'Subcli Mast CALC (0.1 SCS)'!E105</f>
        <v>1</v>
      </c>
      <c r="D100" s="101">
        <f>'Subcli Mast CALC (0.1 SCS)'!M105</f>
        <v>5.4670889274432</v>
      </c>
      <c r="E100" s="101">
        <f>'Clin Mast CALC (0.1 SCS)'!M106</f>
        <v>9.1587624398412615</v>
      </c>
      <c r="F100" s="101">
        <f>IF('Costs and antib use 0.1 SCS'!C100=0,0,' DATA - Farm inputs'!$C$60)</f>
        <v>13.45</v>
      </c>
      <c r="G100" s="101">
        <f>IF(' DATA - Farm inputs'!$C$49="Yes",' DATA - Farm inputs'!$C$53,0)</f>
        <v>8.25</v>
      </c>
      <c r="H100" s="101">
        <f t="shared" si="8"/>
        <v>21.7</v>
      </c>
      <c r="I100" s="79">
        <f>'Subcli Mast CALC (0.1 SCS)'!F105</f>
        <v>0</v>
      </c>
      <c r="J100" s="79"/>
      <c r="K100" s="102">
        <f t="shared" si="9"/>
        <v>36.325851367284457</v>
      </c>
      <c r="L100" s="101">
        <f t="shared" si="10"/>
        <v>0</v>
      </c>
      <c r="M100" s="71">
        <f>IF(C100=0,0,' DATA - Farm inputs'!$C$59)+('Clin Mast CALC (0.1 SCS)'!K106)/100*' DATA - Farm inputs'!$C$62</f>
        <v>4.0930579398480109</v>
      </c>
      <c r="N100" s="79">
        <f t="shared" si="11"/>
        <v>0</v>
      </c>
      <c r="O100" s="103"/>
      <c r="P100" s="79">
        <f>'Subcli Mast CALC (0.1 SCS)'!E205</f>
        <v>1</v>
      </c>
      <c r="Q100" s="101">
        <f>'Subcli Mast CALC (0.1 SCS)'!M205</f>
        <v>7.1490331058691803</v>
      </c>
      <c r="R100" s="101">
        <f>'Clin Mast CALC (0.1 SCS)'!M206</f>
        <v>9.3627204034582334</v>
      </c>
      <c r="S100" s="101">
        <f>IF(P100=0,0,' DATA - Farm inputs'!$C$60)</f>
        <v>13.45</v>
      </c>
      <c r="T100" s="101">
        <f>IF(' DATA - Farm inputs'!$C$49="Yes",' DATA - Farm inputs'!$C$53,0)</f>
        <v>8.25</v>
      </c>
      <c r="U100" s="101">
        <f t="shared" si="12"/>
        <v>21.7</v>
      </c>
      <c r="V100" s="79">
        <f>'Subcli Mast CALC (0.1 SCS)'!F205</f>
        <v>0</v>
      </c>
      <c r="W100" s="102">
        <f t="shared" si="13"/>
        <v>38.211753509327416</v>
      </c>
      <c r="X100" s="101">
        <f t="shared" si="14"/>
        <v>0</v>
      </c>
      <c r="Y100" s="71">
        <f>IF(P100=0,0,' DATA - Farm inputs'!$C$59)+'Clin Mast CALC (0.1 SCS)'!K206/100*' DATA - Farm inputs'!$C$62</f>
        <v>4.095130262176979</v>
      </c>
      <c r="Z100" s="104">
        <f t="shared" si="15"/>
        <v>0</v>
      </c>
    </row>
    <row r="101" spans="2:26" x14ac:dyDescent="0.55000000000000004">
      <c r="B101" s="100">
        <v>9.3000000000000007</v>
      </c>
      <c r="C101" s="79">
        <f>'Subcli Mast CALC (0.1 SCS)'!E106</f>
        <v>1</v>
      </c>
      <c r="D101" s="101">
        <f>'Subcli Mast CALC (0.1 SCS)'!M106</f>
        <v>7.2265488097901658</v>
      </c>
      <c r="E101" s="101">
        <f>'Clin Mast CALC (0.1 SCS)'!M107</f>
        <v>9.1587624398412615</v>
      </c>
      <c r="F101" s="101">
        <f>IF('Costs and antib use 0.1 SCS'!C101=0,0,' DATA - Farm inputs'!$C$60)</f>
        <v>13.45</v>
      </c>
      <c r="G101" s="101">
        <f>IF(' DATA - Farm inputs'!$C$49="Yes",' DATA - Farm inputs'!$C$53,0)</f>
        <v>8.25</v>
      </c>
      <c r="H101" s="101">
        <f t="shared" si="8"/>
        <v>21.7</v>
      </c>
      <c r="I101" s="79">
        <f>'Subcli Mast CALC (0.1 SCS)'!F106</f>
        <v>0</v>
      </c>
      <c r="J101" s="79"/>
      <c r="K101" s="102">
        <f t="shared" si="9"/>
        <v>38.085311249631431</v>
      </c>
      <c r="L101" s="101">
        <f t="shared" si="10"/>
        <v>0</v>
      </c>
      <c r="M101" s="71">
        <f>IF(C101=0,0,' DATA - Farm inputs'!$C$59)+('Clin Mast CALC (0.1 SCS)'!K107)/100*' DATA - Farm inputs'!$C$62</f>
        <v>4.0930579398480109</v>
      </c>
      <c r="N101" s="79">
        <f t="shared" si="11"/>
        <v>0</v>
      </c>
      <c r="O101" s="103"/>
      <c r="P101" s="79">
        <f>'Subcli Mast CALC (0.1 SCS)'!E206</f>
        <v>1</v>
      </c>
      <c r="Q101" s="101">
        <f>'Subcli Mast CALC (0.1 SCS)'!M206</f>
        <v>9.1373993235952256</v>
      </c>
      <c r="R101" s="101">
        <f>'Clin Mast CALC (0.1 SCS)'!M207</f>
        <v>9.3627204034582334</v>
      </c>
      <c r="S101" s="101">
        <f>IF(P101=0,0,' DATA - Farm inputs'!$C$60)</f>
        <v>13.45</v>
      </c>
      <c r="T101" s="101">
        <f>IF(' DATA - Farm inputs'!$C$49="Yes",' DATA - Farm inputs'!$C$53,0)</f>
        <v>8.25</v>
      </c>
      <c r="U101" s="101">
        <f t="shared" si="12"/>
        <v>21.7</v>
      </c>
      <c r="V101" s="79">
        <f>'Subcli Mast CALC (0.1 SCS)'!F206</f>
        <v>0</v>
      </c>
      <c r="W101" s="102">
        <f t="shared" si="13"/>
        <v>40.200119727053462</v>
      </c>
      <c r="X101" s="101">
        <f t="shared" si="14"/>
        <v>0</v>
      </c>
      <c r="Y101" s="71">
        <f>IF(P101=0,0,' DATA - Farm inputs'!$C$59)+'Clin Mast CALC (0.1 SCS)'!K207/100*' DATA - Farm inputs'!$C$62</f>
        <v>4.095130262176979</v>
      </c>
      <c r="Z101" s="104">
        <f t="shared" si="15"/>
        <v>0</v>
      </c>
    </row>
    <row r="102" spans="2:26" x14ac:dyDescent="0.55000000000000004">
      <c r="B102" s="100">
        <v>9.4</v>
      </c>
      <c r="C102" s="79">
        <f>'Subcli Mast CALC (0.1 SCS)'!E107</f>
        <v>1</v>
      </c>
      <c r="D102" s="101">
        <f>'Subcli Mast CALC (0.1 SCS)'!M107</f>
        <v>6.0988927427325148</v>
      </c>
      <c r="E102" s="101">
        <f>'Clin Mast CALC (0.1 SCS)'!M108</f>
        <v>9.1587624398412615</v>
      </c>
      <c r="F102" s="101">
        <f>IF('Costs and antib use 0.1 SCS'!C102=0,0,' DATA - Farm inputs'!$C$60)</f>
        <v>13.45</v>
      </c>
      <c r="G102" s="101">
        <f>IF(' DATA - Farm inputs'!$C$49="Yes",' DATA - Farm inputs'!$C$53,0)</f>
        <v>8.25</v>
      </c>
      <c r="H102" s="101">
        <f t="shared" si="8"/>
        <v>21.7</v>
      </c>
      <c r="I102" s="79">
        <f>'Subcli Mast CALC (0.1 SCS)'!F107</f>
        <v>0</v>
      </c>
      <c r="J102" s="79"/>
      <c r="K102" s="102">
        <f t="shared" si="9"/>
        <v>36.957655182573774</v>
      </c>
      <c r="L102" s="101">
        <f t="shared" si="10"/>
        <v>0</v>
      </c>
      <c r="M102" s="71">
        <f>IF(C102=0,0,' DATA - Farm inputs'!$C$59)+('Clin Mast CALC (0.1 SCS)'!K108)/100*' DATA - Farm inputs'!$C$62</f>
        <v>4.0930579398480109</v>
      </c>
      <c r="N102" s="79">
        <f t="shared" si="11"/>
        <v>0</v>
      </c>
      <c r="O102" s="103"/>
      <c r="P102" s="79">
        <f>'Subcli Mast CALC (0.1 SCS)'!E207</f>
        <v>1</v>
      </c>
      <c r="Q102" s="101">
        <f>'Subcli Mast CALC (0.1 SCS)'!M207</f>
        <v>7.878489899599507</v>
      </c>
      <c r="R102" s="101">
        <f>'Clin Mast CALC (0.1 SCS)'!M208</f>
        <v>9.3627204034582334</v>
      </c>
      <c r="S102" s="101">
        <f>IF(P102=0,0,' DATA - Farm inputs'!$C$60)</f>
        <v>13.45</v>
      </c>
      <c r="T102" s="101">
        <f>IF(' DATA - Farm inputs'!$C$49="Yes",' DATA - Farm inputs'!$C$53,0)</f>
        <v>8.25</v>
      </c>
      <c r="U102" s="101">
        <f t="shared" si="12"/>
        <v>21.7</v>
      </c>
      <c r="V102" s="79">
        <f>'Subcli Mast CALC (0.1 SCS)'!F207</f>
        <v>0</v>
      </c>
      <c r="W102" s="102">
        <f t="shared" si="13"/>
        <v>38.941210303057737</v>
      </c>
      <c r="X102" s="101">
        <f t="shared" si="14"/>
        <v>0</v>
      </c>
      <c r="Y102" s="71">
        <f>IF(P102=0,0,' DATA - Farm inputs'!$C$59)+'Clin Mast CALC (0.1 SCS)'!K208/100*' DATA - Farm inputs'!$C$62</f>
        <v>4.095130262176979</v>
      </c>
      <c r="Z102" s="104">
        <f t="shared" si="15"/>
        <v>0</v>
      </c>
    </row>
    <row r="103" spans="2:26" x14ac:dyDescent="0.55000000000000004">
      <c r="B103" s="100">
        <v>9.5</v>
      </c>
      <c r="C103" s="79">
        <f>'Subcli Mast CALC (0.1 SCS)'!E108</f>
        <v>1</v>
      </c>
      <c r="D103" s="101">
        <f>'Subcli Mast CALC (0.1 SCS)'!M108</f>
        <v>6.5041174613413268</v>
      </c>
      <c r="E103" s="101">
        <f>'Clin Mast CALC (0.1 SCS)'!M109</f>
        <v>9.1587624398412615</v>
      </c>
      <c r="F103" s="101">
        <f>IF('Costs and antib use 0.1 SCS'!C103=0,0,' DATA - Farm inputs'!$C$60)</f>
        <v>13.45</v>
      </c>
      <c r="G103" s="101">
        <f>IF(' DATA - Farm inputs'!$C$49="Yes",' DATA - Farm inputs'!$C$53,0)</f>
        <v>8.25</v>
      </c>
      <c r="H103" s="101">
        <f t="shared" si="8"/>
        <v>21.7</v>
      </c>
      <c r="I103" s="79">
        <f>'Subcli Mast CALC (0.1 SCS)'!F108</f>
        <v>0</v>
      </c>
      <c r="J103" s="79"/>
      <c r="K103" s="102">
        <f t="shared" si="9"/>
        <v>37.362879901182588</v>
      </c>
      <c r="L103" s="101">
        <f t="shared" si="10"/>
        <v>0</v>
      </c>
      <c r="M103" s="71">
        <f>IF(C103=0,0,' DATA - Farm inputs'!$C$59)+('Clin Mast CALC (0.1 SCS)'!K109)/100*' DATA - Farm inputs'!$C$62</f>
        <v>4.0930579398480109</v>
      </c>
      <c r="N103" s="79">
        <f t="shared" si="11"/>
        <v>0</v>
      </c>
      <c r="O103" s="103"/>
      <c r="P103" s="79">
        <f>'Subcli Mast CALC (0.1 SCS)'!E208</f>
        <v>1</v>
      </c>
      <c r="Q103" s="101">
        <f>'Subcli Mast CALC (0.1 SCS)'!M208</f>
        <v>8.3371057080958337</v>
      </c>
      <c r="R103" s="101">
        <f>'Clin Mast CALC (0.1 SCS)'!M209</f>
        <v>9.3627204034582334</v>
      </c>
      <c r="S103" s="101">
        <f>IF(P103=0,0,' DATA - Farm inputs'!$C$60)</f>
        <v>13.45</v>
      </c>
      <c r="T103" s="101">
        <f>IF(' DATA - Farm inputs'!$C$49="Yes",' DATA - Farm inputs'!$C$53,0)</f>
        <v>8.25</v>
      </c>
      <c r="U103" s="101">
        <f t="shared" si="12"/>
        <v>21.7</v>
      </c>
      <c r="V103" s="79">
        <f>'Subcli Mast CALC (0.1 SCS)'!F208</f>
        <v>0</v>
      </c>
      <c r="W103" s="102">
        <f t="shared" si="13"/>
        <v>39.399826111554063</v>
      </c>
      <c r="X103" s="101">
        <f t="shared" si="14"/>
        <v>0</v>
      </c>
      <c r="Y103" s="71">
        <f>IF(P103=0,0,' DATA - Farm inputs'!$C$59)+'Clin Mast CALC (0.1 SCS)'!K209/100*' DATA - Farm inputs'!$C$62</f>
        <v>4.095130262176979</v>
      </c>
      <c r="Z103" s="104">
        <f t="shared" si="15"/>
        <v>0</v>
      </c>
    </row>
    <row r="104" spans="2:26" ht="14.7" thickBot="1" x14ac:dyDescent="0.6">
      <c r="B104" s="105">
        <v>9.6</v>
      </c>
      <c r="C104" s="106">
        <f>'Subcli Mast CALC (0.1 SCS)'!E109</f>
        <v>1</v>
      </c>
      <c r="D104" s="107">
        <f>'Subcli Mast CALC (0.1 SCS)'!M109</f>
        <v>6.8088441190882909</v>
      </c>
      <c r="E104" s="107">
        <f>'Clin Mast CALC (0.1 SCS)'!M110</f>
        <v>9.1587624398412615</v>
      </c>
      <c r="F104" s="107">
        <f>IF('Costs and antib use 0.1 SCS'!C104=0,0,' DATA - Farm inputs'!$C$60)</f>
        <v>13.45</v>
      </c>
      <c r="G104" s="107">
        <f>IF(' DATA - Farm inputs'!$C$49="Yes",' DATA - Farm inputs'!$C$53,0)</f>
        <v>8.25</v>
      </c>
      <c r="H104" s="107">
        <f t="shared" si="8"/>
        <v>21.7</v>
      </c>
      <c r="I104" s="106">
        <f>'Subcli Mast CALC (0.1 SCS)'!F109</f>
        <v>0</v>
      </c>
      <c r="J104" s="106"/>
      <c r="K104" s="108">
        <f t="shared" si="9"/>
        <v>37.667606558929549</v>
      </c>
      <c r="L104" s="107">
        <f t="shared" si="10"/>
        <v>0</v>
      </c>
      <c r="M104" s="109">
        <f>IF(C104=0,0,' DATA - Farm inputs'!$C$59)+('Clin Mast CALC (0.1 SCS)'!K110)/100*' DATA - Farm inputs'!$C$62</f>
        <v>4.0930579398480109</v>
      </c>
      <c r="N104" s="106">
        <f t="shared" si="11"/>
        <v>0</v>
      </c>
      <c r="O104" s="110"/>
      <c r="P104" s="106">
        <f>'Subcli Mast CALC (0.1 SCS)'!E209</f>
        <v>1</v>
      </c>
      <c r="Q104" s="107">
        <f>'Subcli Mast CALC (0.1 SCS)'!M209</f>
        <v>8.6773454568526471</v>
      </c>
      <c r="R104" s="107">
        <f>'Clin Mast CALC (0.1 SCS)'!M210</f>
        <v>9.3627204034582334</v>
      </c>
      <c r="S104" s="107">
        <f>IF(P104=0,0,' DATA - Farm inputs'!$C$60)</f>
        <v>13.45</v>
      </c>
      <c r="T104" s="107">
        <f>IF(' DATA - Farm inputs'!$C$49="Yes",' DATA - Farm inputs'!$C$53,0)</f>
        <v>8.25</v>
      </c>
      <c r="U104" s="107">
        <f t="shared" si="12"/>
        <v>21.7</v>
      </c>
      <c r="V104" s="106">
        <f>'Subcli Mast CALC (0.1 SCS)'!F209</f>
        <v>0</v>
      </c>
      <c r="W104" s="108">
        <f t="shared" si="13"/>
        <v>39.740065860310878</v>
      </c>
      <c r="X104" s="107">
        <f t="shared" si="14"/>
        <v>0</v>
      </c>
      <c r="Y104" s="109">
        <f>IF(P104=0,0,' DATA - Farm inputs'!$C$59)+'Clin Mast CALC (0.1 SCS)'!K210/100*' DATA - Farm inputs'!$C$62</f>
        <v>4.095130262176979</v>
      </c>
      <c r="Z104" s="111">
        <f t="shared" si="15"/>
        <v>0</v>
      </c>
    </row>
  </sheetData>
  <sheetProtection algorithmName="SHA-512" hashValue="5iFZLGTXrOwmOmzNmLZE8gpWryaF/6hCM2x2oIMasz88MBzAv/g22/eCMhoeT2WmXNGI7WZprjFZQddZyfoPWQ==" saltValue="E0DVkdnLa8aRjvRFmd+jOw==" spinCount="100000" sheet="1" objects="1" scenarios="1"/>
  <mergeCells count="5">
    <mergeCell ref="B4:M4"/>
    <mergeCell ref="B2:Z2"/>
    <mergeCell ref="B3:Z3"/>
    <mergeCell ref="B5:N5"/>
    <mergeCell ref="P5:Z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Instructions</vt:lpstr>
      <vt:lpstr> DATA - Farm inputs</vt:lpstr>
      <vt:lpstr>Mastitis inputs 0.1</vt:lpstr>
      <vt:lpstr>Mastitis inputs 0.5</vt:lpstr>
      <vt:lpstr>Subcli Mast CALC (0.1 SCS)</vt:lpstr>
      <vt:lpstr>Subcli Mast CALC (0.5 SCS)</vt:lpstr>
      <vt:lpstr>Clin Mast CALC (0.1 SCS)</vt:lpstr>
      <vt:lpstr>Clin Mast CALC (0.5 SCS)</vt:lpstr>
      <vt:lpstr>Costs and antib use 0.1 SCS</vt:lpstr>
      <vt:lpstr>Costs and antib use 0.5 SCS</vt:lpstr>
      <vt:lpstr>Incid. mast. by SCS last test</vt:lpstr>
      <vt:lpstr>Cost of Subclinical Mastitis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Fernanda Ferreira</dc:creator>
  <cp:lastModifiedBy>Fernanda Carolina Ferreira</cp:lastModifiedBy>
  <dcterms:created xsi:type="dcterms:W3CDTF">2022-02-09T16:02:37Z</dcterms:created>
  <dcterms:modified xsi:type="dcterms:W3CDTF">2022-05-06T20:17:29Z</dcterms:modified>
</cp:coreProperties>
</file>